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fazek\Desktop\ELEK\"/>
    </mc:Choice>
  </mc:AlternateContent>
  <xr:revisionPtr revIDLastSave="0" documentId="13_ncr:1_{11968A49-41A0-456E-90D4-24409DE98371}" xr6:coauthVersionLast="47" xr6:coauthVersionMax="47" xr10:uidLastSave="{00000000-0000-0000-0000-000000000000}"/>
  <bookViews>
    <workbookView xWindow="-108" yWindow="-108" windowWidth="23256" windowHeight="12456" firstSheet="10" activeTab="24" xr2:uid="{1DAF0323-7DE4-464D-B4D7-AAB227D5D9D9}"/>
  </bookViews>
  <sheets>
    <sheet name="01" sheetId="1" r:id="rId1"/>
    <sheet name="02" sheetId="2" r:id="rId2"/>
    <sheet name="021" sheetId="3" r:id="rId3"/>
    <sheet name="03" sheetId="4" r:id="rId4"/>
    <sheet name="04" sheetId="5" r:id="rId5"/>
    <sheet name="05" sheetId="6" r:id="rId6"/>
    <sheet name="06" sheetId="7" r:id="rId7"/>
    <sheet name="061" sheetId="8" r:id="rId8"/>
    <sheet name="062" sheetId="9" r:id="rId9"/>
    <sheet name="063" sheetId="10" r:id="rId10"/>
    <sheet name="064" sheetId="11" r:id="rId11"/>
    <sheet name="065" sheetId="12" r:id="rId12"/>
    <sheet name="07" sheetId="13" r:id="rId13"/>
    <sheet name="08" sheetId="14" r:id="rId14"/>
    <sheet name="09" sheetId="15" r:id="rId15"/>
    <sheet name="T01" sheetId="16" r:id="rId16"/>
    <sheet name="T02" sheetId="17" r:id="rId17"/>
    <sheet name="T03" sheetId="18" r:id="rId18"/>
    <sheet name="T04" sheetId="19" r:id="rId19"/>
    <sheet name="T05" sheetId="20" r:id="rId20"/>
    <sheet name="T061" sheetId="21" r:id="rId21"/>
    <sheet name="T062" sheetId="22" r:id="rId22"/>
    <sheet name="T063" sheetId="23" r:id="rId23"/>
    <sheet name="T07" sheetId="24" r:id="rId24"/>
    <sheet name="T08" sheetId="25" r:id="rId25"/>
  </sheets>
  <definedNames>
    <definedName name="_xlnm.Print_Area" localSheetId="0">'01'!$A$1:$L$146</definedName>
    <definedName name="_xlnm.Print_Area" localSheetId="1">'02'!$A$1:$L$121</definedName>
    <definedName name="_xlnm.Print_Area" localSheetId="2">'021'!$A$1:$L$98</definedName>
    <definedName name="_xlnm.Print_Area" localSheetId="3">'03'!$A$1:$I$17</definedName>
    <definedName name="_xlnm.Print_Area" localSheetId="4">'04'!$A$1:$I$17</definedName>
    <definedName name="_xlnm.Print_Area" localSheetId="5">'05'!$A$1:$L$35</definedName>
    <definedName name="_xlnm.Print_Area" localSheetId="6">'06'!$A$1:$L$148</definedName>
    <definedName name="_xlnm.Print_Area" localSheetId="7">'061'!$A$1:$L$79</definedName>
    <definedName name="_xlnm.Print_Area" localSheetId="8">'062'!$A$1:$L$79</definedName>
    <definedName name="_xlnm.Print_Area" localSheetId="9">'063'!$A$1:$L$79</definedName>
    <definedName name="_xlnm.Print_Area" localSheetId="10">'064'!$A$1:$L$79</definedName>
    <definedName name="_xlnm.Print_Area" localSheetId="11">'065'!$A$1:$L$79</definedName>
    <definedName name="_xlnm.Print_Area" localSheetId="12">'07'!$A$1:$I$44</definedName>
    <definedName name="_xlnm.Print_Area" localSheetId="13">'08'!$A$1:$H$40</definedName>
    <definedName name="_xlnm.Print_Area" localSheetId="14">'09'!$A$1:$G$31</definedName>
    <definedName name="_xlnm.Print_Area" localSheetId="15">'T01'!$A$1:$I$145</definedName>
    <definedName name="_xlnm.Print_Area" localSheetId="16">'T02'!$A$1:$N$67</definedName>
    <definedName name="_xlnm.Print_Area" localSheetId="17">'T03'!$A$1:$G$28</definedName>
    <definedName name="_xlnm.Print_Area" localSheetId="18">'T04'!$A$1:$L$22</definedName>
    <definedName name="_xlnm.Print_Area" localSheetId="19">'T05'!$A$1:$L$46</definedName>
    <definedName name="_xlnm.Print_Area" localSheetId="20">'T061'!$A$1:$J$185</definedName>
    <definedName name="_xlnm.Print_Area" localSheetId="21">'T062'!$A$1:$G$84</definedName>
    <definedName name="_xlnm.Print_Area" localSheetId="22">'T063'!$A$1:$G$48</definedName>
    <definedName name="_xlnm.Print_Area" localSheetId="23">'T07'!$A$1:$H$21</definedName>
    <definedName name="_xlnm.Print_Area" localSheetId="24">'T08'!$A$1:$F$23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9" i="11" l="1"/>
  <c r="H79" i="2"/>
  <c r="H78" i="2"/>
  <c r="H53" i="2"/>
  <c r="H46" i="2"/>
  <c r="H42" i="2"/>
  <c r="H39" i="2"/>
  <c r="H35" i="2"/>
  <c r="H34" i="2"/>
  <c r="H33" i="2"/>
  <c r="I53" i="2"/>
  <c r="I79" i="2"/>
  <c r="I78" i="2"/>
  <c r="H120" i="2"/>
  <c r="I120" i="2"/>
  <c r="H94" i="2"/>
  <c r="I94" i="2"/>
  <c r="H88" i="2"/>
  <c r="H87" i="2"/>
  <c r="H86" i="2"/>
  <c r="H85" i="2"/>
  <c r="I62" i="3"/>
  <c r="I25" i="2"/>
  <c r="I24" i="2"/>
  <c r="I23" i="2"/>
  <c r="I22" i="2"/>
  <c r="I21" i="2"/>
  <c r="I20" i="2"/>
  <c r="I19" i="2"/>
  <c r="I18" i="2"/>
  <c r="I17" i="2"/>
  <c r="I16" i="2"/>
  <c r="I15" i="2"/>
  <c r="I14" i="2"/>
  <c r="I13" i="2"/>
  <c r="I12" i="2"/>
  <c r="H145" i="1"/>
  <c r="I145" i="1"/>
  <c r="H119" i="1"/>
  <c r="I119" i="1"/>
  <c r="H113" i="1"/>
  <c r="I113" i="1"/>
  <c r="H114" i="1"/>
  <c r="H104" i="1"/>
  <c r="I104" i="1"/>
  <c r="H105" i="1"/>
  <c r="H106" i="1"/>
  <c r="H107" i="1"/>
  <c r="I106" i="1"/>
  <c r="I107" i="1"/>
  <c r="I108" i="1"/>
  <c r="I109" i="1"/>
  <c r="I112" i="1"/>
  <c r="I116" i="1"/>
  <c r="I117" i="1"/>
  <c r="I118" i="1"/>
  <c r="I105" i="1"/>
  <c r="I98" i="1"/>
  <c r="H98" i="1" s="1"/>
  <c r="H40" i="1"/>
  <c r="I40" i="1"/>
  <c r="H53" i="1"/>
  <c r="H49" i="1"/>
  <c r="H46" i="1"/>
  <c r="H42" i="1"/>
  <c r="H41" i="1"/>
  <c r="I42" i="1"/>
  <c r="I43" i="1"/>
  <c r="I44" i="1"/>
  <c r="I45" i="1"/>
  <c r="I46" i="1"/>
  <c r="I47" i="1"/>
  <c r="I48" i="1"/>
  <c r="I49" i="1"/>
  <c r="I50" i="1"/>
  <c r="I51" i="1"/>
  <c r="I52" i="1"/>
  <c r="I53" i="1"/>
  <c r="I41" i="1"/>
  <c r="H97" i="1"/>
  <c r="I97" i="1"/>
  <c r="H82" i="1"/>
  <c r="I82" i="1"/>
  <c r="H83" i="1"/>
  <c r="I83" i="1"/>
  <c r="I72" i="1"/>
  <c r="H19" i="1"/>
  <c r="H24" i="1"/>
  <c r="I20" i="1"/>
  <c r="I21" i="1"/>
  <c r="I22" i="1"/>
  <c r="I23" i="1"/>
  <c r="I24" i="1"/>
  <c r="I25" i="1"/>
  <c r="I13" i="1"/>
  <c r="I14" i="1"/>
  <c r="I15" i="1"/>
  <c r="I16" i="1"/>
  <c r="I17" i="1"/>
  <c r="I18" i="1"/>
  <c r="I19" i="1"/>
  <c r="I12" i="1"/>
  <c r="H147" i="7"/>
  <c r="H120" i="7"/>
  <c r="H78" i="10"/>
  <c r="H74" i="10"/>
  <c r="H73" i="10"/>
  <c r="H70" i="10"/>
  <c r="H69" i="10"/>
  <c r="H68" i="10"/>
  <c r="H67" i="10"/>
  <c r="H61" i="10"/>
  <c r="H57" i="10"/>
  <c r="H56" i="10"/>
  <c r="H12" i="10"/>
  <c r="H58" i="10"/>
  <c r="H21" i="10"/>
  <c r="H25" i="10"/>
  <c r="H18" i="10"/>
  <c r="I18" i="10"/>
  <c r="H14" i="10"/>
  <c r="H13" i="10"/>
  <c r="H105" i="7"/>
  <c r="H108" i="7"/>
  <c r="H107" i="7"/>
  <c r="H106" i="7"/>
  <c r="H98" i="7"/>
  <c r="H82" i="7"/>
  <c r="H83" i="7"/>
  <c r="H72" i="7"/>
  <c r="H19" i="7"/>
  <c r="H24" i="7"/>
  <c r="H13" i="13"/>
  <c r="H18" i="13" s="1"/>
  <c r="H14" i="13"/>
  <c r="H15" i="13"/>
  <c r="H16" i="13"/>
  <c r="H17" i="13"/>
  <c r="H12" i="13"/>
  <c r="G13" i="21"/>
  <c r="E19" i="25"/>
  <c r="E11" i="25"/>
  <c r="G20" i="24"/>
  <c r="F20" i="24"/>
  <c r="F17" i="23"/>
  <c r="E17" i="23"/>
  <c r="F82" i="22"/>
  <c r="E82" i="22"/>
  <c r="F76" i="22"/>
  <c r="E76" i="22"/>
  <c r="F66" i="22"/>
  <c r="E66" i="22"/>
  <c r="F42" i="22"/>
  <c r="E42" i="22"/>
  <c r="F16" i="22"/>
  <c r="E16" i="22"/>
  <c r="I12" i="21"/>
  <c r="I17" i="21"/>
  <c r="I23" i="21"/>
  <c r="I25" i="21"/>
  <c r="I26" i="21"/>
  <c r="I34" i="21"/>
  <c r="I38" i="21"/>
  <c r="I42" i="21"/>
  <c r="I44" i="21"/>
  <c r="I45" i="21"/>
  <c r="I46" i="21"/>
  <c r="I47" i="21"/>
  <c r="I48" i="21"/>
  <c r="I49" i="21"/>
  <c r="I52" i="21"/>
  <c r="I53" i="21"/>
  <c r="I56" i="21"/>
  <c r="I59" i="21"/>
  <c r="I60" i="21"/>
  <c r="I63" i="21"/>
  <c r="I67" i="21"/>
  <c r="I68" i="21"/>
  <c r="I72" i="21"/>
  <c r="I73" i="21"/>
  <c r="I74" i="21"/>
  <c r="I75" i="21"/>
  <c r="I76" i="21"/>
  <c r="I78" i="21"/>
  <c r="I80" i="21"/>
  <c r="I82" i="21"/>
  <c r="I84" i="21"/>
  <c r="I86" i="21"/>
  <c r="I89" i="21"/>
  <c r="I90" i="21"/>
  <c r="I91" i="21"/>
  <c r="I92" i="21"/>
  <c r="I93" i="21"/>
  <c r="I94" i="21"/>
  <c r="I95" i="21"/>
  <c r="I96" i="21"/>
  <c r="I97" i="21"/>
  <c r="I98" i="21"/>
  <c r="I99" i="21"/>
  <c r="I100" i="21"/>
  <c r="I101" i="21"/>
  <c r="I102" i="21"/>
  <c r="I103" i="21"/>
  <c r="I104" i="21"/>
  <c r="I105" i="21"/>
  <c r="I106" i="21"/>
  <c r="I107" i="21"/>
  <c r="I108" i="21"/>
  <c r="I111" i="21"/>
  <c r="I112" i="21"/>
  <c r="I113" i="21"/>
  <c r="I115" i="21"/>
  <c r="I116" i="21"/>
  <c r="I117" i="21"/>
  <c r="I118" i="21"/>
  <c r="I119" i="21"/>
  <c r="I120" i="21"/>
  <c r="I133" i="21"/>
  <c r="I134" i="21"/>
  <c r="I135" i="21"/>
  <c r="I136" i="21"/>
  <c r="I137" i="21"/>
  <c r="I138" i="21"/>
  <c r="I139" i="21"/>
  <c r="I140" i="21"/>
  <c r="I141" i="21"/>
  <c r="I142" i="21"/>
  <c r="I143" i="21"/>
  <c r="I144" i="21"/>
  <c r="I146" i="21"/>
  <c r="I147" i="21"/>
  <c r="I148" i="21"/>
  <c r="I149" i="21"/>
  <c r="I152" i="21"/>
  <c r="I153" i="21"/>
  <c r="I154" i="21"/>
  <c r="I155" i="21"/>
  <c r="I156" i="21"/>
  <c r="I157" i="21"/>
  <c r="I158" i="21"/>
  <c r="I159" i="21"/>
  <c r="I160" i="21"/>
  <c r="I161" i="21"/>
  <c r="I162" i="21"/>
  <c r="I163" i="21"/>
  <c r="I164" i="21"/>
  <c r="I165" i="21"/>
  <c r="I168" i="21"/>
  <c r="I169" i="21"/>
  <c r="I170" i="21"/>
  <c r="I171" i="21"/>
  <c r="I176" i="21"/>
  <c r="I177" i="21"/>
  <c r="I180" i="21"/>
  <c r="I181" i="21"/>
  <c r="I182" i="21"/>
  <c r="I10" i="21"/>
  <c r="H182" i="21"/>
  <c r="F182" i="21" s="1"/>
  <c r="H181" i="21"/>
  <c r="F181" i="21" s="1"/>
  <c r="H180" i="21"/>
  <c r="E183" i="21"/>
  <c r="H177" i="21"/>
  <c r="F177" i="21" s="1"/>
  <c r="H176" i="21"/>
  <c r="E178" i="21"/>
  <c r="H174" i="21"/>
  <c r="I174" i="21" s="1"/>
  <c r="H173" i="21"/>
  <c r="H175" i="21" s="1"/>
  <c r="I175" i="21" s="1"/>
  <c r="G175" i="21"/>
  <c r="E175" i="21"/>
  <c r="H171" i="21"/>
  <c r="F171" i="21" s="1"/>
  <c r="H170" i="21"/>
  <c r="F170" i="21" s="1"/>
  <c r="H169" i="21"/>
  <c r="F169" i="21" s="1"/>
  <c r="H168" i="21"/>
  <c r="E172" i="21"/>
  <c r="E179" i="21" s="1"/>
  <c r="H165" i="21"/>
  <c r="F165" i="21" s="1"/>
  <c r="H164" i="21"/>
  <c r="F164" i="21" s="1"/>
  <c r="H163" i="21"/>
  <c r="F163" i="21" s="1"/>
  <c r="H162" i="21"/>
  <c r="F162" i="21" s="1"/>
  <c r="H161" i="21"/>
  <c r="F161" i="21" s="1"/>
  <c r="H160" i="21"/>
  <c r="F160" i="21" s="1"/>
  <c r="H159" i="21"/>
  <c r="F159" i="21" s="1"/>
  <c r="H158" i="21"/>
  <c r="F158" i="21" s="1"/>
  <c r="F157" i="21"/>
  <c r="F156" i="21"/>
  <c r="F155" i="21"/>
  <c r="F154" i="21"/>
  <c r="F153" i="21"/>
  <c r="E151" i="21"/>
  <c r="E166" i="21" s="1"/>
  <c r="F149" i="21"/>
  <c r="F148" i="21"/>
  <c r="H147" i="21"/>
  <c r="F147" i="21" s="1"/>
  <c r="F146" i="21"/>
  <c r="G145" i="21"/>
  <c r="F145" i="21" s="1"/>
  <c r="F144" i="21"/>
  <c r="F143" i="21"/>
  <c r="F142" i="21"/>
  <c r="F141" i="21"/>
  <c r="F140" i="21"/>
  <c r="F139" i="21"/>
  <c r="F138" i="21"/>
  <c r="F137" i="21"/>
  <c r="F136" i="21"/>
  <c r="F135" i="21"/>
  <c r="F134" i="21"/>
  <c r="F133" i="21"/>
  <c r="G131" i="21"/>
  <c r="E131" i="21"/>
  <c r="I130" i="21"/>
  <c r="I129" i="21"/>
  <c r="F128" i="21"/>
  <c r="H127" i="21"/>
  <c r="F127" i="21" s="1"/>
  <c r="H126" i="21"/>
  <c r="I126" i="21" s="1"/>
  <c r="F125" i="21"/>
  <c r="I124" i="21"/>
  <c r="F123" i="21"/>
  <c r="F122" i="21"/>
  <c r="G121" i="21"/>
  <c r="E121" i="21"/>
  <c r="F120" i="21"/>
  <c r="F119" i="21"/>
  <c r="F118" i="21"/>
  <c r="F117" i="21"/>
  <c r="F116" i="21"/>
  <c r="E114" i="21"/>
  <c r="H113" i="21"/>
  <c r="F113" i="21" s="1"/>
  <c r="H112" i="21"/>
  <c r="F112" i="21"/>
  <c r="H111" i="21"/>
  <c r="F111" i="21" s="1"/>
  <c r="H110" i="21"/>
  <c r="F110" i="21" s="1"/>
  <c r="F108" i="21"/>
  <c r="F107" i="21"/>
  <c r="F106" i="21"/>
  <c r="F105" i="21"/>
  <c r="H104" i="21"/>
  <c r="F104" i="21" s="1"/>
  <c r="F103" i="21"/>
  <c r="F102" i="21"/>
  <c r="F101" i="21"/>
  <c r="F100" i="21"/>
  <c r="F99" i="21"/>
  <c r="F98" i="21"/>
  <c r="F97" i="21"/>
  <c r="F96" i="21"/>
  <c r="F95" i="21"/>
  <c r="F94" i="21"/>
  <c r="F93" i="21"/>
  <c r="F92" i="21"/>
  <c r="F91" i="21"/>
  <c r="F90" i="21"/>
  <c r="F89" i="21"/>
  <c r="G87" i="21"/>
  <c r="E87" i="21"/>
  <c r="F86" i="21"/>
  <c r="I85" i="21"/>
  <c r="F85" i="21"/>
  <c r="F84" i="21"/>
  <c r="H83" i="21"/>
  <c r="I83" i="21" s="1"/>
  <c r="F83" i="21"/>
  <c r="H82" i="21"/>
  <c r="F82" i="21"/>
  <c r="I81" i="21"/>
  <c r="F81" i="21"/>
  <c r="F80" i="21"/>
  <c r="F79" i="21"/>
  <c r="F78" i="21"/>
  <c r="G77" i="21"/>
  <c r="E77" i="21"/>
  <c r="F76" i="21"/>
  <c r="F75" i="21"/>
  <c r="F74" i="21"/>
  <c r="F73" i="21"/>
  <c r="F72" i="21"/>
  <c r="G70" i="21"/>
  <c r="E70" i="21"/>
  <c r="H69" i="21"/>
  <c r="F69" i="21" s="1"/>
  <c r="H68" i="21"/>
  <c r="F68" i="21"/>
  <c r="H67" i="21"/>
  <c r="F67" i="21" s="1"/>
  <c r="H66" i="21"/>
  <c r="I66" i="21" s="1"/>
  <c r="H63" i="21"/>
  <c r="F63" i="21"/>
  <c r="H64" i="21"/>
  <c r="I64" i="21" s="1"/>
  <c r="G64" i="21"/>
  <c r="E64" i="21"/>
  <c r="F60" i="21"/>
  <c r="E61" i="21"/>
  <c r="H57" i="21"/>
  <c r="I57" i="21" s="1"/>
  <c r="H56" i="21"/>
  <c r="H55" i="21"/>
  <c r="F55" i="21" s="1"/>
  <c r="G58" i="21"/>
  <c r="E58" i="21"/>
  <c r="F53" i="21"/>
  <c r="E54" i="21"/>
  <c r="F49" i="21"/>
  <c r="F48" i="21"/>
  <c r="F47" i="21"/>
  <c r="F46" i="21"/>
  <c r="F45" i="21"/>
  <c r="E50" i="21"/>
  <c r="F42" i="21"/>
  <c r="F41" i="21"/>
  <c r="F40" i="21"/>
  <c r="I39" i="21"/>
  <c r="G43" i="21"/>
  <c r="F38" i="21"/>
  <c r="E43" i="21"/>
  <c r="H35" i="21"/>
  <c r="I35" i="21" s="1"/>
  <c r="F35" i="21"/>
  <c r="H34" i="21"/>
  <c r="F34" i="21"/>
  <c r="F33" i="21"/>
  <c r="I32" i="21"/>
  <c r="G31" i="21"/>
  <c r="G36" i="21" s="1"/>
  <c r="E31" i="21"/>
  <c r="E36" i="21" s="1"/>
  <c r="H29" i="21"/>
  <c r="I29" i="21" s="1"/>
  <c r="F29" i="21"/>
  <c r="F28" i="21"/>
  <c r="I27" i="21"/>
  <c r="F27" i="21"/>
  <c r="F26" i="21"/>
  <c r="F25" i="21"/>
  <c r="F24" i="21"/>
  <c r="F23" i="21"/>
  <c r="F22" i="21"/>
  <c r="I21" i="21"/>
  <c r="G20" i="21"/>
  <c r="G30" i="21" s="1"/>
  <c r="E20" i="21"/>
  <c r="E30" i="21" s="1"/>
  <c r="H18" i="21"/>
  <c r="I18" i="21" s="1"/>
  <c r="F17" i="21"/>
  <c r="F16" i="21"/>
  <c r="F15" i="21"/>
  <c r="F14" i="21"/>
  <c r="G19" i="21"/>
  <c r="E19" i="21"/>
  <c r="H12" i="21"/>
  <c r="F12" i="21" s="1"/>
  <c r="E13" i="21"/>
  <c r="K44" i="20"/>
  <c r="I44" i="20"/>
  <c r="D44" i="20"/>
  <c r="J43" i="20"/>
  <c r="I43" i="20"/>
  <c r="I45" i="20" s="1"/>
  <c r="G43" i="20"/>
  <c r="G45" i="20" s="1"/>
  <c r="D43" i="20"/>
  <c r="K37" i="20"/>
  <c r="J37" i="20"/>
  <c r="J44" i="20" s="1"/>
  <c r="I37" i="20"/>
  <c r="H37" i="20"/>
  <c r="H44" i="20" s="1"/>
  <c r="G37" i="20"/>
  <c r="G44" i="20" s="1"/>
  <c r="K21" i="20"/>
  <c r="K43" i="20" s="1"/>
  <c r="K45" i="20" s="1"/>
  <c r="J21" i="20"/>
  <c r="I21" i="20"/>
  <c r="H21" i="20"/>
  <c r="H43" i="20" s="1"/>
  <c r="G21" i="20"/>
  <c r="H21" i="19"/>
  <c r="E21" i="19"/>
  <c r="J20" i="19"/>
  <c r="I20" i="19"/>
  <c r="I21" i="19" s="1"/>
  <c r="H20" i="19"/>
  <c r="G20" i="19"/>
  <c r="F20" i="19"/>
  <c r="E20" i="19"/>
  <c r="K19" i="19"/>
  <c r="J19" i="19"/>
  <c r="K18" i="19"/>
  <c r="K20" i="19" s="1"/>
  <c r="J18" i="19"/>
  <c r="I17" i="19"/>
  <c r="H17" i="19"/>
  <c r="G17" i="19"/>
  <c r="G21" i="19" s="1"/>
  <c r="F17" i="19"/>
  <c r="F21" i="19" s="1"/>
  <c r="E17" i="19"/>
  <c r="K16" i="19"/>
  <c r="J16" i="19"/>
  <c r="K15" i="19"/>
  <c r="J15" i="19"/>
  <c r="J14" i="19"/>
  <c r="K14" i="19" s="1"/>
  <c r="J13" i="19"/>
  <c r="K13" i="19" s="1"/>
  <c r="K12" i="19"/>
  <c r="J12" i="19"/>
  <c r="K11" i="19"/>
  <c r="J11" i="19"/>
  <c r="J10" i="19"/>
  <c r="J17" i="19" s="1"/>
  <c r="J21" i="19" s="1"/>
  <c r="E27" i="18"/>
  <c r="F17" i="18"/>
  <c r="F27" i="18" s="1"/>
  <c r="E17" i="18"/>
  <c r="F10" i="18"/>
  <c r="E10" i="18"/>
  <c r="L65" i="17"/>
  <c r="D65" i="17"/>
  <c r="G64" i="17"/>
  <c r="D64" i="17"/>
  <c r="H63" i="17"/>
  <c r="D63" i="17"/>
  <c r="I62" i="17"/>
  <c r="D62" i="17"/>
  <c r="J61" i="17"/>
  <c r="D61" i="17"/>
  <c r="L55" i="17"/>
  <c r="K55" i="17"/>
  <c r="K65" i="17" s="1"/>
  <c r="J55" i="17"/>
  <c r="J65" i="17" s="1"/>
  <c r="I55" i="17"/>
  <c r="I65" i="17" s="1"/>
  <c r="H55" i="17"/>
  <c r="H65" i="17" s="1"/>
  <c r="G55" i="17"/>
  <c r="G65" i="17" s="1"/>
  <c r="M54" i="17"/>
  <c r="F54" i="17"/>
  <c r="M53" i="17"/>
  <c r="F53" i="17"/>
  <c r="M52" i="17"/>
  <c r="F52" i="17"/>
  <c r="M51" i="17"/>
  <c r="M55" i="17" s="1"/>
  <c r="M65" i="17" s="1"/>
  <c r="F51" i="17"/>
  <c r="F55" i="17" s="1"/>
  <c r="F65" i="17" s="1"/>
  <c r="L45" i="17"/>
  <c r="L64" i="17" s="1"/>
  <c r="K45" i="17"/>
  <c r="K64" i="17" s="1"/>
  <c r="J45" i="17"/>
  <c r="J64" i="17" s="1"/>
  <c r="I45" i="17"/>
  <c r="I64" i="17" s="1"/>
  <c r="H45" i="17"/>
  <c r="H64" i="17" s="1"/>
  <c r="G45" i="17"/>
  <c r="M44" i="17"/>
  <c r="F44" i="17"/>
  <c r="M43" i="17"/>
  <c r="F43" i="17"/>
  <c r="M42" i="17"/>
  <c r="F42" i="17"/>
  <c r="M41" i="17"/>
  <c r="M45" i="17" s="1"/>
  <c r="M64" i="17" s="1"/>
  <c r="F41" i="17"/>
  <c r="F45" i="17" s="1"/>
  <c r="F64" i="17" s="1"/>
  <c r="M35" i="17"/>
  <c r="M63" i="17" s="1"/>
  <c r="L35" i="17"/>
  <c r="L63" i="17" s="1"/>
  <c r="K35" i="17"/>
  <c r="K63" i="17" s="1"/>
  <c r="J35" i="17"/>
  <c r="J63" i="17" s="1"/>
  <c r="I35" i="17"/>
  <c r="I63" i="17" s="1"/>
  <c r="H35" i="17"/>
  <c r="G35" i="17"/>
  <c r="G63" i="17" s="1"/>
  <c r="M34" i="17"/>
  <c r="F34" i="17"/>
  <c r="M33" i="17"/>
  <c r="F33" i="17"/>
  <c r="M32" i="17"/>
  <c r="F32" i="17"/>
  <c r="M31" i="17"/>
  <c r="F31" i="17"/>
  <c r="F35" i="17" s="1"/>
  <c r="F63" i="17" s="1"/>
  <c r="L25" i="17"/>
  <c r="L62" i="17" s="1"/>
  <c r="K25" i="17"/>
  <c r="K62" i="17" s="1"/>
  <c r="J25" i="17"/>
  <c r="J62" i="17" s="1"/>
  <c r="I25" i="17"/>
  <c r="H25" i="17"/>
  <c r="H62" i="17" s="1"/>
  <c r="G25" i="17"/>
  <c r="G62" i="17" s="1"/>
  <c r="M24" i="17"/>
  <c r="F24" i="17"/>
  <c r="M23" i="17"/>
  <c r="F23" i="17"/>
  <c r="M22" i="17"/>
  <c r="F22" i="17"/>
  <c r="M21" i="17"/>
  <c r="M25" i="17" s="1"/>
  <c r="M62" i="17" s="1"/>
  <c r="F21" i="17"/>
  <c r="F25" i="17" s="1"/>
  <c r="F62" i="17" s="1"/>
  <c r="L15" i="17"/>
  <c r="L61" i="17" s="1"/>
  <c r="L66" i="17" s="1"/>
  <c r="K15" i="17"/>
  <c r="K61" i="17" s="1"/>
  <c r="K66" i="17" s="1"/>
  <c r="J15" i="17"/>
  <c r="I15" i="17"/>
  <c r="I61" i="17" s="1"/>
  <c r="H15" i="17"/>
  <c r="H61" i="17" s="1"/>
  <c r="H66" i="17" s="1"/>
  <c r="G15" i="17"/>
  <c r="G61" i="17" s="1"/>
  <c r="G66" i="17" s="1"/>
  <c r="M14" i="17"/>
  <c r="F14" i="17"/>
  <c r="M13" i="17"/>
  <c r="F13" i="17"/>
  <c r="M12" i="17"/>
  <c r="F12" i="17"/>
  <c r="M11" i="17"/>
  <c r="M15" i="17" s="1"/>
  <c r="M61" i="17" s="1"/>
  <c r="M66" i="17" s="1"/>
  <c r="F11" i="17"/>
  <c r="F15" i="17" s="1"/>
  <c r="F61" i="17" s="1"/>
  <c r="F66" i="17" s="1"/>
  <c r="G135" i="16"/>
  <c r="F135" i="16"/>
  <c r="E135" i="16"/>
  <c r="G129" i="16"/>
  <c r="F129" i="16"/>
  <c r="E129" i="16"/>
  <c r="G122" i="16"/>
  <c r="F122" i="16"/>
  <c r="E122" i="16"/>
  <c r="G118" i="16"/>
  <c r="F118" i="16"/>
  <c r="E118" i="16"/>
  <c r="G111" i="16"/>
  <c r="F111" i="16"/>
  <c r="E111" i="16"/>
  <c r="G105" i="16"/>
  <c r="G117" i="16" s="1"/>
  <c r="F105" i="16"/>
  <c r="F117" i="16" s="1"/>
  <c r="E105" i="16"/>
  <c r="E117" i="16" s="1"/>
  <c r="G90" i="16"/>
  <c r="F90" i="16"/>
  <c r="E90" i="16"/>
  <c r="G85" i="16"/>
  <c r="F85" i="16"/>
  <c r="E85" i="16"/>
  <c r="G82" i="16"/>
  <c r="F82" i="16"/>
  <c r="E82" i="16"/>
  <c r="G77" i="16"/>
  <c r="F77" i="16"/>
  <c r="E77" i="16"/>
  <c r="G73" i="16"/>
  <c r="F73" i="16"/>
  <c r="F98" i="16" s="1"/>
  <c r="E73" i="16"/>
  <c r="G66" i="16"/>
  <c r="F66" i="16"/>
  <c r="E66" i="16"/>
  <c r="G60" i="16"/>
  <c r="F60" i="16"/>
  <c r="E60" i="16"/>
  <c r="G54" i="16"/>
  <c r="F54" i="16"/>
  <c r="E54" i="16"/>
  <c r="G40" i="16"/>
  <c r="F40" i="16"/>
  <c r="E40" i="16"/>
  <c r="G33" i="16"/>
  <c r="F33" i="16"/>
  <c r="E33" i="16"/>
  <c r="G26" i="16"/>
  <c r="F26" i="16"/>
  <c r="E26" i="16"/>
  <c r="G19" i="16"/>
  <c r="F19" i="16"/>
  <c r="E19" i="16"/>
  <c r="G11" i="16"/>
  <c r="G72" i="16" s="1"/>
  <c r="F11" i="16"/>
  <c r="E11" i="16"/>
  <c r="F30" i="15"/>
  <c r="G13" i="14"/>
  <c r="G14" i="14"/>
  <c r="G15" i="14"/>
  <c r="G16" i="14"/>
  <c r="G17" i="14"/>
  <c r="G18" i="14"/>
  <c r="G19" i="14"/>
  <c r="G20" i="14"/>
  <c r="G21" i="14"/>
  <c r="G22" i="14"/>
  <c r="G23" i="14"/>
  <c r="G24" i="14"/>
  <c r="G25" i="14"/>
  <c r="G26" i="14"/>
  <c r="G27" i="14"/>
  <c r="G28" i="14"/>
  <c r="G29" i="14"/>
  <c r="G30" i="14"/>
  <c r="G31" i="14"/>
  <c r="G32" i="14"/>
  <c r="G33" i="14"/>
  <c r="G34" i="14"/>
  <c r="G37" i="14"/>
  <c r="G35" i="14"/>
  <c r="G36" i="14"/>
  <c r="G38" i="14"/>
  <c r="G39" i="14"/>
  <c r="G12" i="14"/>
  <c r="E37" i="13"/>
  <c r="E34" i="13"/>
  <c r="E38" i="13" s="1"/>
  <c r="E43" i="13" s="1"/>
  <c r="E30" i="13"/>
  <c r="F17" i="13"/>
  <c r="F16" i="13"/>
  <c r="F15" i="13"/>
  <c r="F14" i="13"/>
  <c r="F13" i="13"/>
  <c r="F12" i="13"/>
  <c r="K78" i="12"/>
  <c r="K77" i="12"/>
  <c r="H77" i="12"/>
  <c r="K76" i="12"/>
  <c r="H76" i="12"/>
  <c r="K75" i="12"/>
  <c r="H75" i="12"/>
  <c r="K74" i="12"/>
  <c r="H74" i="12"/>
  <c r="K73" i="12"/>
  <c r="J73" i="12"/>
  <c r="I73" i="12"/>
  <c r="H73" i="12"/>
  <c r="K72" i="12"/>
  <c r="H72" i="12"/>
  <c r="K71" i="12"/>
  <c r="H71" i="12"/>
  <c r="K70" i="12"/>
  <c r="H70" i="12"/>
  <c r="K69" i="12"/>
  <c r="H69" i="12"/>
  <c r="H67" i="12" s="1"/>
  <c r="K68" i="12"/>
  <c r="H68" i="12"/>
  <c r="K67" i="12"/>
  <c r="J67" i="12"/>
  <c r="I67" i="12"/>
  <c r="K61" i="12"/>
  <c r="K60" i="12"/>
  <c r="H60" i="12"/>
  <c r="K59" i="12"/>
  <c r="H59" i="12"/>
  <c r="K58" i="12"/>
  <c r="H58" i="12"/>
  <c r="K57" i="12"/>
  <c r="J57" i="12"/>
  <c r="I57" i="12"/>
  <c r="K56" i="12"/>
  <c r="K55" i="12"/>
  <c r="H55" i="12"/>
  <c r="K54" i="12"/>
  <c r="H54" i="12"/>
  <c r="K53" i="12"/>
  <c r="H53" i="12"/>
  <c r="K52" i="12"/>
  <c r="H52" i="12"/>
  <c r="H50" i="12" s="1"/>
  <c r="K51" i="12"/>
  <c r="H51" i="12"/>
  <c r="K50" i="12"/>
  <c r="J50" i="12"/>
  <c r="I50" i="12"/>
  <c r="K49" i="12"/>
  <c r="H49" i="12"/>
  <c r="K48" i="12"/>
  <c r="H48" i="12"/>
  <c r="K47" i="12"/>
  <c r="H47" i="12"/>
  <c r="K46" i="12"/>
  <c r="H46" i="12"/>
  <c r="K45" i="12"/>
  <c r="H45" i="12"/>
  <c r="K44" i="12"/>
  <c r="J44" i="12"/>
  <c r="I44" i="12"/>
  <c r="K43" i="12"/>
  <c r="H43" i="12"/>
  <c r="K42" i="12"/>
  <c r="H42" i="12"/>
  <c r="K41" i="12"/>
  <c r="H41" i="12"/>
  <c r="K40" i="12"/>
  <c r="J40" i="12"/>
  <c r="I40" i="12"/>
  <c r="K39" i="12"/>
  <c r="H39" i="12"/>
  <c r="K38" i="12"/>
  <c r="H38" i="12"/>
  <c r="K37" i="12"/>
  <c r="H37" i="12"/>
  <c r="K36" i="12"/>
  <c r="H36" i="12"/>
  <c r="K35" i="12"/>
  <c r="H35" i="12"/>
  <c r="K34" i="12"/>
  <c r="H34" i="12"/>
  <c r="K33" i="12"/>
  <c r="J33" i="12"/>
  <c r="I33" i="12"/>
  <c r="K32" i="12"/>
  <c r="H32" i="12"/>
  <c r="K31" i="12"/>
  <c r="H31" i="12"/>
  <c r="K30" i="12"/>
  <c r="H30" i="12"/>
  <c r="K29" i="12"/>
  <c r="H29" i="12"/>
  <c r="K28" i="12"/>
  <c r="H28" i="12"/>
  <c r="K27" i="12"/>
  <c r="H27" i="12"/>
  <c r="K26" i="12"/>
  <c r="J26" i="12"/>
  <c r="I26" i="12"/>
  <c r="K25" i="12"/>
  <c r="H25" i="12"/>
  <c r="K24" i="12"/>
  <c r="H24" i="12"/>
  <c r="K23" i="12"/>
  <c r="H23" i="12"/>
  <c r="K22" i="12"/>
  <c r="H22" i="12"/>
  <c r="K21" i="12"/>
  <c r="H21" i="12"/>
  <c r="K20" i="12"/>
  <c r="H20" i="12"/>
  <c r="K19" i="12"/>
  <c r="H19" i="12"/>
  <c r="K18" i="12"/>
  <c r="H18" i="12"/>
  <c r="K17" i="12"/>
  <c r="H17" i="12"/>
  <c r="K16" i="12"/>
  <c r="H16" i="12"/>
  <c r="K15" i="12"/>
  <c r="H15" i="12"/>
  <c r="K14" i="12"/>
  <c r="H14" i="12"/>
  <c r="K13" i="12"/>
  <c r="H13" i="12"/>
  <c r="K12" i="12"/>
  <c r="J12" i="12"/>
  <c r="I12" i="12"/>
  <c r="K11" i="12"/>
  <c r="H11" i="12"/>
  <c r="K78" i="11"/>
  <c r="K77" i="11"/>
  <c r="H77" i="11"/>
  <c r="K76" i="11"/>
  <c r="H76" i="11"/>
  <c r="K75" i="11"/>
  <c r="H75" i="11"/>
  <c r="K74" i="11"/>
  <c r="H74" i="11"/>
  <c r="H73" i="11" s="1"/>
  <c r="K73" i="11"/>
  <c r="J73" i="11"/>
  <c r="I73" i="11"/>
  <c r="K72" i="11"/>
  <c r="H72" i="11"/>
  <c r="K71" i="11"/>
  <c r="H71" i="11"/>
  <c r="K70" i="11"/>
  <c r="H70" i="11"/>
  <c r="K69" i="11"/>
  <c r="K68" i="11"/>
  <c r="H68" i="11"/>
  <c r="K67" i="11"/>
  <c r="J67" i="11"/>
  <c r="I67" i="11"/>
  <c r="K61" i="11"/>
  <c r="K60" i="11"/>
  <c r="H60" i="11"/>
  <c r="K59" i="11"/>
  <c r="H59" i="11"/>
  <c r="K58" i="11"/>
  <c r="H58" i="11"/>
  <c r="K57" i="11"/>
  <c r="J57" i="11"/>
  <c r="I57" i="11"/>
  <c r="K56" i="11"/>
  <c r="K55" i="11"/>
  <c r="H55" i="11"/>
  <c r="K54" i="11"/>
  <c r="H54" i="11"/>
  <c r="K53" i="11"/>
  <c r="H53" i="11"/>
  <c r="K52" i="11"/>
  <c r="H52" i="11"/>
  <c r="K51" i="11"/>
  <c r="H51" i="11"/>
  <c r="K50" i="11"/>
  <c r="J50" i="11"/>
  <c r="I50" i="11"/>
  <c r="K49" i="11"/>
  <c r="H49" i="11"/>
  <c r="K48" i="11"/>
  <c r="H48" i="11"/>
  <c r="K47" i="11"/>
  <c r="H47" i="11"/>
  <c r="K46" i="11"/>
  <c r="H46" i="11"/>
  <c r="H44" i="11" s="1"/>
  <c r="K45" i="11"/>
  <c r="H45" i="11"/>
  <c r="K44" i="11"/>
  <c r="J44" i="11"/>
  <c r="I44" i="11"/>
  <c r="K43" i="11"/>
  <c r="H43" i="11"/>
  <c r="K42" i="11"/>
  <c r="H42" i="11"/>
  <c r="K41" i="11"/>
  <c r="H41" i="11"/>
  <c r="K40" i="11"/>
  <c r="J40" i="11"/>
  <c r="I40" i="11"/>
  <c r="K39" i="11"/>
  <c r="H39" i="11"/>
  <c r="K38" i="11"/>
  <c r="H38" i="11"/>
  <c r="K37" i="11"/>
  <c r="H37" i="11"/>
  <c r="K36" i="11"/>
  <c r="H36" i="11"/>
  <c r="K35" i="11"/>
  <c r="H35" i="11"/>
  <c r="K34" i="11"/>
  <c r="H34" i="11"/>
  <c r="K33" i="11"/>
  <c r="J33" i="11"/>
  <c r="I33" i="11"/>
  <c r="K32" i="11"/>
  <c r="H32" i="11"/>
  <c r="K31" i="11"/>
  <c r="H31" i="11"/>
  <c r="K30" i="11"/>
  <c r="H30" i="11"/>
  <c r="K29" i="11"/>
  <c r="H29" i="11"/>
  <c r="K28" i="11"/>
  <c r="H28" i="11"/>
  <c r="K27" i="11"/>
  <c r="H27" i="11"/>
  <c r="K26" i="11"/>
  <c r="J26" i="11"/>
  <c r="I26" i="11"/>
  <c r="K25" i="11"/>
  <c r="H25" i="11"/>
  <c r="K24" i="11"/>
  <c r="H24" i="11"/>
  <c r="K23" i="11"/>
  <c r="H23" i="11"/>
  <c r="K22" i="11"/>
  <c r="H22" i="11"/>
  <c r="K21" i="11"/>
  <c r="H21" i="11"/>
  <c r="K20" i="11"/>
  <c r="H20" i="11"/>
  <c r="K19" i="11"/>
  <c r="H19" i="11"/>
  <c r="K18" i="11"/>
  <c r="H18" i="11"/>
  <c r="K17" i="11"/>
  <c r="H17" i="11"/>
  <c r="K16" i="11"/>
  <c r="H16" i="11"/>
  <c r="K15" i="11"/>
  <c r="H15" i="11"/>
  <c r="K14" i="11"/>
  <c r="H14" i="11"/>
  <c r="K13" i="11"/>
  <c r="H13" i="11"/>
  <c r="K12" i="11"/>
  <c r="J12" i="11"/>
  <c r="I12" i="11"/>
  <c r="K11" i="11"/>
  <c r="H11" i="11"/>
  <c r="K78" i="10"/>
  <c r="J78" i="10"/>
  <c r="K77" i="10"/>
  <c r="K76" i="10"/>
  <c r="K75" i="10"/>
  <c r="K74" i="10"/>
  <c r="K73" i="10"/>
  <c r="J73" i="10"/>
  <c r="I73" i="10"/>
  <c r="K72" i="10"/>
  <c r="K71" i="10"/>
  <c r="K70" i="10"/>
  <c r="K69" i="10"/>
  <c r="K68" i="10"/>
  <c r="K67" i="10"/>
  <c r="J67" i="10"/>
  <c r="I67" i="10"/>
  <c r="I78" i="10" s="1"/>
  <c r="K61" i="10"/>
  <c r="K60" i="10"/>
  <c r="K59" i="10"/>
  <c r="K58" i="10"/>
  <c r="K57" i="10"/>
  <c r="J57" i="10"/>
  <c r="I57" i="10"/>
  <c r="K56" i="10"/>
  <c r="K55" i="10"/>
  <c r="K54" i="10"/>
  <c r="K53" i="10"/>
  <c r="K52" i="10"/>
  <c r="K51" i="10"/>
  <c r="K50" i="10"/>
  <c r="J50" i="10"/>
  <c r="I50" i="10"/>
  <c r="K49" i="10"/>
  <c r="K48" i="10"/>
  <c r="K47" i="10"/>
  <c r="K46" i="10"/>
  <c r="K45" i="10"/>
  <c r="K44" i="10"/>
  <c r="J44" i="10"/>
  <c r="I44" i="10"/>
  <c r="K43" i="10"/>
  <c r="K42" i="10"/>
  <c r="K41" i="10"/>
  <c r="K40" i="10"/>
  <c r="J40" i="10"/>
  <c r="I40" i="10"/>
  <c r="K39" i="10"/>
  <c r="H39" i="10"/>
  <c r="K38" i="10"/>
  <c r="K37" i="10"/>
  <c r="K36" i="10"/>
  <c r="K35" i="10"/>
  <c r="K34" i="10"/>
  <c r="K33" i="10"/>
  <c r="J33" i="10"/>
  <c r="I33" i="10"/>
  <c r="K32" i="10"/>
  <c r="H32" i="10"/>
  <c r="K31" i="10"/>
  <c r="K30" i="10"/>
  <c r="K29" i="10"/>
  <c r="K28" i="10"/>
  <c r="K27" i="10"/>
  <c r="K26" i="10"/>
  <c r="J26" i="10"/>
  <c r="I26" i="10"/>
  <c r="K25" i="10"/>
  <c r="K24" i="10"/>
  <c r="K23" i="10"/>
  <c r="K22" i="10"/>
  <c r="K21" i="10"/>
  <c r="K20" i="10"/>
  <c r="K19" i="10"/>
  <c r="K18" i="10"/>
  <c r="K17" i="10"/>
  <c r="K16" i="10"/>
  <c r="K15" i="10"/>
  <c r="K14" i="10"/>
  <c r="K13" i="10"/>
  <c r="K12" i="10"/>
  <c r="J12" i="10"/>
  <c r="J56" i="10" s="1"/>
  <c r="J61" i="10" s="1"/>
  <c r="I12" i="10"/>
  <c r="K11" i="10"/>
  <c r="K78" i="9"/>
  <c r="K77" i="9"/>
  <c r="K76" i="9"/>
  <c r="K75" i="9"/>
  <c r="K74" i="9"/>
  <c r="K73" i="9"/>
  <c r="J73" i="9"/>
  <c r="I73" i="9"/>
  <c r="K72" i="9"/>
  <c r="K71" i="9"/>
  <c r="K70" i="9"/>
  <c r="K69" i="9"/>
  <c r="K68" i="9"/>
  <c r="K67" i="9"/>
  <c r="J67" i="9"/>
  <c r="J78" i="9" s="1"/>
  <c r="I67" i="9"/>
  <c r="I78" i="9" s="1"/>
  <c r="K61" i="9"/>
  <c r="K60" i="9"/>
  <c r="K59" i="9"/>
  <c r="K58" i="9"/>
  <c r="K57" i="9"/>
  <c r="J57" i="9"/>
  <c r="I57" i="9"/>
  <c r="K56" i="9"/>
  <c r="K55" i="9"/>
  <c r="K54" i="9"/>
  <c r="K53" i="9"/>
  <c r="K52" i="9"/>
  <c r="K51" i="9"/>
  <c r="K50" i="9"/>
  <c r="J50" i="9"/>
  <c r="I50" i="9"/>
  <c r="K49" i="9"/>
  <c r="K48" i="9"/>
  <c r="K47" i="9"/>
  <c r="K46" i="9"/>
  <c r="K45" i="9"/>
  <c r="K44" i="9"/>
  <c r="J44" i="9"/>
  <c r="I44" i="9"/>
  <c r="K43" i="9"/>
  <c r="K42" i="9"/>
  <c r="K41" i="9"/>
  <c r="K40" i="9"/>
  <c r="J40" i="9"/>
  <c r="I40" i="9"/>
  <c r="K39" i="9"/>
  <c r="H39" i="9"/>
  <c r="K38" i="9"/>
  <c r="K37" i="9"/>
  <c r="K36" i="9"/>
  <c r="K35" i="9"/>
  <c r="K34" i="9"/>
  <c r="K33" i="9"/>
  <c r="J33" i="9"/>
  <c r="I33" i="9"/>
  <c r="K32" i="9"/>
  <c r="H32" i="9"/>
  <c r="K31" i="9"/>
  <c r="K30" i="9"/>
  <c r="K29" i="9"/>
  <c r="K28" i="9"/>
  <c r="K27" i="9"/>
  <c r="K26" i="9"/>
  <c r="J26" i="9"/>
  <c r="I26" i="9"/>
  <c r="K25" i="9"/>
  <c r="K24" i="9"/>
  <c r="K23" i="9"/>
  <c r="K22" i="9"/>
  <c r="K21" i="9"/>
  <c r="K20" i="9"/>
  <c r="K19" i="9"/>
  <c r="K18" i="9"/>
  <c r="K17" i="9"/>
  <c r="K16" i="9"/>
  <c r="K15" i="9"/>
  <c r="K14" i="9"/>
  <c r="K13" i="9"/>
  <c r="K12" i="9"/>
  <c r="J12" i="9"/>
  <c r="I12" i="9"/>
  <c r="K11" i="9"/>
  <c r="K78" i="8"/>
  <c r="J78" i="8"/>
  <c r="K77" i="8"/>
  <c r="K76" i="8"/>
  <c r="K75" i="8"/>
  <c r="K74" i="8"/>
  <c r="K73" i="8"/>
  <c r="J73" i="8"/>
  <c r="I73" i="8"/>
  <c r="K72" i="8"/>
  <c r="K71" i="8"/>
  <c r="K70" i="8"/>
  <c r="K69" i="8"/>
  <c r="K68" i="8"/>
  <c r="K67" i="8"/>
  <c r="J67" i="8"/>
  <c r="I67" i="8"/>
  <c r="I78" i="8" s="1"/>
  <c r="K61" i="8"/>
  <c r="K60" i="8"/>
  <c r="K59" i="8"/>
  <c r="K58" i="8"/>
  <c r="K57" i="8"/>
  <c r="J57" i="8"/>
  <c r="I57" i="8"/>
  <c r="K56" i="8"/>
  <c r="K55" i="8"/>
  <c r="K54" i="8"/>
  <c r="K53" i="8"/>
  <c r="K52" i="8"/>
  <c r="K51" i="8"/>
  <c r="K50" i="8"/>
  <c r="J50" i="8"/>
  <c r="I50" i="8"/>
  <c r="K49" i="8"/>
  <c r="K48" i="8"/>
  <c r="K47" i="8"/>
  <c r="K46" i="8"/>
  <c r="K45" i="8"/>
  <c r="K44" i="8"/>
  <c r="J44" i="8"/>
  <c r="I44" i="8"/>
  <c r="K43" i="8"/>
  <c r="K42" i="8"/>
  <c r="K41" i="8"/>
  <c r="K40" i="8"/>
  <c r="J40" i="8"/>
  <c r="I40" i="8"/>
  <c r="K39" i="8"/>
  <c r="H39" i="8"/>
  <c r="K38" i="8"/>
  <c r="K37" i="8"/>
  <c r="K36" i="8"/>
  <c r="K35" i="8"/>
  <c r="K34" i="8"/>
  <c r="K33" i="8"/>
  <c r="J33" i="8"/>
  <c r="I33" i="8"/>
  <c r="K32" i="8"/>
  <c r="H32" i="8"/>
  <c r="K31" i="8"/>
  <c r="K30" i="8"/>
  <c r="K29" i="8"/>
  <c r="K28" i="8"/>
  <c r="K27" i="8"/>
  <c r="K26" i="8"/>
  <c r="J26" i="8"/>
  <c r="I26" i="8"/>
  <c r="K25" i="8"/>
  <c r="K24" i="8"/>
  <c r="K23" i="8"/>
  <c r="K22" i="8"/>
  <c r="K21" i="8"/>
  <c r="K20" i="8"/>
  <c r="K19" i="8"/>
  <c r="K18" i="8"/>
  <c r="K17" i="8"/>
  <c r="K16" i="8"/>
  <c r="K15" i="8"/>
  <c r="K14" i="8"/>
  <c r="K13" i="8"/>
  <c r="K12" i="8"/>
  <c r="J12" i="8"/>
  <c r="J56" i="8" s="1"/>
  <c r="I12" i="8"/>
  <c r="K11" i="8"/>
  <c r="K147" i="7"/>
  <c r="K146" i="7"/>
  <c r="K145" i="7"/>
  <c r="K144" i="7"/>
  <c r="K143" i="7"/>
  <c r="K142" i="7"/>
  <c r="K141" i="7"/>
  <c r="K140" i="7"/>
  <c r="K139" i="7"/>
  <c r="K138" i="7"/>
  <c r="J138" i="7"/>
  <c r="I138" i="7"/>
  <c r="K137" i="7"/>
  <c r="K136" i="7"/>
  <c r="K135" i="7"/>
  <c r="K134" i="7"/>
  <c r="K133" i="7"/>
  <c r="K132" i="7"/>
  <c r="J132" i="7"/>
  <c r="J146" i="7" s="1"/>
  <c r="I132" i="7"/>
  <c r="K131" i="7"/>
  <c r="K130" i="7"/>
  <c r="K129" i="7"/>
  <c r="K128" i="7"/>
  <c r="K127" i="7"/>
  <c r="K126" i="7"/>
  <c r="K125" i="7"/>
  <c r="J125" i="7"/>
  <c r="I125" i="7"/>
  <c r="K124" i="7"/>
  <c r="K123" i="7"/>
  <c r="K122" i="7"/>
  <c r="K121" i="7"/>
  <c r="J121" i="7"/>
  <c r="I121" i="7"/>
  <c r="I146" i="7" s="1"/>
  <c r="K120" i="7"/>
  <c r="K119" i="7"/>
  <c r="K118" i="7"/>
  <c r="H118" i="7"/>
  <c r="K117" i="7"/>
  <c r="K116" i="7"/>
  <c r="H116" i="7"/>
  <c r="K115" i="7"/>
  <c r="K114" i="7"/>
  <c r="J114" i="7"/>
  <c r="I114" i="7"/>
  <c r="K113" i="7"/>
  <c r="H113" i="7"/>
  <c r="H112" i="7" s="1"/>
  <c r="J112" i="7"/>
  <c r="I112" i="7"/>
  <c r="G112" i="7"/>
  <c r="F112" i="7"/>
  <c r="E112" i="7"/>
  <c r="K111" i="7"/>
  <c r="K110" i="7"/>
  <c r="K109" i="7"/>
  <c r="K108" i="7"/>
  <c r="K107" i="7"/>
  <c r="K106" i="7"/>
  <c r="K105" i="7"/>
  <c r="J105" i="7"/>
  <c r="I105" i="7"/>
  <c r="I120" i="7" s="1"/>
  <c r="K99" i="7"/>
  <c r="K98" i="7"/>
  <c r="K97" i="7"/>
  <c r="K96" i="7"/>
  <c r="K95" i="7"/>
  <c r="K94" i="7"/>
  <c r="K93" i="7"/>
  <c r="K92" i="7"/>
  <c r="K91" i="7"/>
  <c r="K90" i="7"/>
  <c r="J90" i="7"/>
  <c r="I90" i="7"/>
  <c r="K89" i="7"/>
  <c r="K88" i="7"/>
  <c r="K87" i="7"/>
  <c r="K86" i="7"/>
  <c r="K85" i="7"/>
  <c r="J85" i="7"/>
  <c r="I85" i="7"/>
  <c r="K84" i="7"/>
  <c r="K83" i="7"/>
  <c r="K82" i="7"/>
  <c r="J82" i="7"/>
  <c r="J98" i="7" s="1"/>
  <c r="I82" i="7"/>
  <c r="K81" i="7"/>
  <c r="K80" i="7"/>
  <c r="K79" i="7"/>
  <c r="K78" i="7"/>
  <c r="K77" i="7"/>
  <c r="J77" i="7"/>
  <c r="I77" i="7"/>
  <c r="K76" i="7"/>
  <c r="K75" i="7"/>
  <c r="K74" i="7"/>
  <c r="K73" i="7"/>
  <c r="J73" i="7"/>
  <c r="I73" i="7"/>
  <c r="K72" i="7"/>
  <c r="K71" i="7"/>
  <c r="K70" i="7"/>
  <c r="K69" i="7"/>
  <c r="K68" i="7"/>
  <c r="K67" i="7"/>
  <c r="K66" i="7"/>
  <c r="J66" i="7"/>
  <c r="I66" i="7"/>
  <c r="K65" i="7"/>
  <c r="K64" i="7"/>
  <c r="K63" i="7"/>
  <c r="K62" i="7"/>
  <c r="K61" i="7"/>
  <c r="K60" i="7"/>
  <c r="J60" i="7"/>
  <c r="I60" i="7"/>
  <c r="K59" i="7"/>
  <c r="K58" i="7"/>
  <c r="K57" i="7"/>
  <c r="K56" i="7"/>
  <c r="K55" i="7"/>
  <c r="K54" i="7"/>
  <c r="J54" i="7"/>
  <c r="I54" i="7"/>
  <c r="K53" i="7"/>
  <c r="K52" i="7"/>
  <c r="K51" i="7"/>
  <c r="K50" i="7"/>
  <c r="K49" i="7"/>
  <c r="K48" i="7"/>
  <c r="K47" i="7"/>
  <c r="K46" i="7"/>
  <c r="K45" i="7"/>
  <c r="K44" i="7"/>
  <c r="K43" i="7"/>
  <c r="K42" i="7"/>
  <c r="K41" i="7"/>
  <c r="K40" i="7"/>
  <c r="J40" i="7"/>
  <c r="I40" i="7"/>
  <c r="K39" i="7"/>
  <c r="K38" i="7"/>
  <c r="K37" i="7"/>
  <c r="K36" i="7"/>
  <c r="K35" i="7"/>
  <c r="K34" i="7"/>
  <c r="K33" i="7"/>
  <c r="J33" i="7"/>
  <c r="I33" i="7"/>
  <c r="K32" i="7"/>
  <c r="H32" i="7"/>
  <c r="K31" i="7"/>
  <c r="K30" i="7"/>
  <c r="K29" i="7"/>
  <c r="K28" i="7"/>
  <c r="K27" i="7"/>
  <c r="K26" i="7"/>
  <c r="J26" i="7"/>
  <c r="I26" i="7"/>
  <c r="K25" i="7"/>
  <c r="H25" i="7"/>
  <c r="K24" i="7"/>
  <c r="K23" i="7"/>
  <c r="K22" i="7"/>
  <c r="K21" i="7"/>
  <c r="K20" i="7"/>
  <c r="K19" i="7"/>
  <c r="J19" i="7"/>
  <c r="I19" i="7"/>
  <c r="K18" i="7"/>
  <c r="K17" i="7"/>
  <c r="K16" i="7"/>
  <c r="K15" i="7"/>
  <c r="K14" i="7"/>
  <c r="K13" i="7"/>
  <c r="K12" i="7"/>
  <c r="K11" i="7"/>
  <c r="J11" i="7"/>
  <c r="I11" i="7"/>
  <c r="K34" i="6"/>
  <c r="I34" i="6"/>
  <c r="H34" i="6"/>
  <c r="G34" i="6"/>
  <c r="F34" i="6"/>
  <c r="E34" i="6"/>
  <c r="K33" i="6"/>
  <c r="J33" i="6"/>
  <c r="K32" i="6"/>
  <c r="J32" i="6"/>
  <c r="K31" i="6"/>
  <c r="J31" i="6"/>
  <c r="K30" i="6"/>
  <c r="J30" i="6"/>
  <c r="J34" i="6" s="1"/>
  <c r="K29" i="6"/>
  <c r="I29" i="6"/>
  <c r="H29" i="6"/>
  <c r="G29" i="6"/>
  <c r="F29" i="6"/>
  <c r="E29" i="6"/>
  <c r="K28" i="6"/>
  <c r="J28" i="6"/>
  <c r="K27" i="6"/>
  <c r="J27" i="6"/>
  <c r="K26" i="6"/>
  <c r="J26" i="6"/>
  <c r="K25" i="6"/>
  <c r="J25" i="6"/>
  <c r="J29" i="6" s="1"/>
  <c r="K24" i="6"/>
  <c r="J24" i="6"/>
  <c r="K23" i="6"/>
  <c r="J23" i="6"/>
  <c r="G16" i="6"/>
  <c r="H16" i="6" s="1"/>
  <c r="F16" i="6"/>
  <c r="E16" i="6"/>
  <c r="H15" i="6"/>
  <c r="H14" i="6"/>
  <c r="H13" i="6"/>
  <c r="H12" i="6"/>
  <c r="G16" i="5"/>
  <c r="H16" i="5" s="1"/>
  <c r="F16" i="5"/>
  <c r="E16" i="5"/>
  <c r="H15" i="5"/>
  <c r="H14" i="5"/>
  <c r="H13" i="5"/>
  <c r="H12" i="5"/>
  <c r="H11" i="5"/>
  <c r="H10" i="5"/>
  <c r="G16" i="4"/>
  <c r="H16" i="4" s="1"/>
  <c r="F16" i="4"/>
  <c r="E16" i="4"/>
  <c r="H15" i="4"/>
  <c r="H14" i="4"/>
  <c r="H13" i="4"/>
  <c r="H12" i="4"/>
  <c r="H11" i="4"/>
  <c r="H10" i="4"/>
  <c r="K95" i="3"/>
  <c r="K94" i="3"/>
  <c r="K93" i="3"/>
  <c r="K92" i="3"/>
  <c r="K91" i="3"/>
  <c r="K90" i="3"/>
  <c r="K89" i="3"/>
  <c r="J88" i="3"/>
  <c r="I88" i="3"/>
  <c r="H88" i="3"/>
  <c r="G88" i="3"/>
  <c r="K88" i="3" s="1"/>
  <c r="F88" i="3"/>
  <c r="E88" i="3"/>
  <c r="K87" i="3"/>
  <c r="K86" i="3"/>
  <c r="K85" i="3"/>
  <c r="K84" i="3"/>
  <c r="J83" i="3"/>
  <c r="I83" i="3"/>
  <c r="H83" i="3"/>
  <c r="G83" i="3"/>
  <c r="K83" i="3" s="1"/>
  <c r="F83" i="3"/>
  <c r="E83" i="3"/>
  <c r="K82" i="3"/>
  <c r="K81" i="3"/>
  <c r="K80" i="3"/>
  <c r="K79" i="3"/>
  <c r="K78" i="3"/>
  <c r="K77" i="3"/>
  <c r="J76" i="3"/>
  <c r="I76" i="3"/>
  <c r="H76" i="3"/>
  <c r="G76" i="3"/>
  <c r="K76" i="3" s="1"/>
  <c r="F76" i="3"/>
  <c r="E76" i="3"/>
  <c r="K75" i="3"/>
  <c r="K74" i="3"/>
  <c r="K73" i="3"/>
  <c r="K72" i="3"/>
  <c r="J72" i="3"/>
  <c r="J96" i="3" s="1"/>
  <c r="I72" i="3"/>
  <c r="I96" i="3" s="1"/>
  <c r="H72" i="3"/>
  <c r="H96" i="3" s="1"/>
  <c r="G72" i="3"/>
  <c r="G96" i="3" s="1"/>
  <c r="K96" i="3" s="1"/>
  <c r="F72" i="3"/>
  <c r="F96" i="3" s="1"/>
  <c r="E72" i="3"/>
  <c r="E96" i="3" s="1"/>
  <c r="K70" i="3"/>
  <c r="K69" i="3"/>
  <c r="K68" i="3"/>
  <c r="J68" i="3"/>
  <c r="I68" i="3"/>
  <c r="H68" i="3"/>
  <c r="G68" i="3"/>
  <c r="F68" i="3"/>
  <c r="E68" i="3"/>
  <c r="K67" i="3"/>
  <c r="K66" i="3"/>
  <c r="J62" i="3"/>
  <c r="J71" i="3" s="1"/>
  <c r="H62" i="3"/>
  <c r="H71" i="3" s="1"/>
  <c r="H97" i="3" s="1"/>
  <c r="K65" i="3"/>
  <c r="K64" i="3"/>
  <c r="I71" i="3"/>
  <c r="I97" i="3" s="1"/>
  <c r="K63" i="3"/>
  <c r="F62" i="3"/>
  <c r="F71" i="3" s="1"/>
  <c r="F97" i="3" s="1"/>
  <c r="E62" i="3"/>
  <c r="E71" i="3" s="1"/>
  <c r="E97" i="3" s="1"/>
  <c r="K54" i="3"/>
  <c r="K53" i="3"/>
  <c r="K52" i="3"/>
  <c r="K51" i="3"/>
  <c r="K50" i="3"/>
  <c r="K49" i="3"/>
  <c r="K48" i="3"/>
  <c r="J47" i="3"/>
  <c r="I47" i="3"/>
  <c r="H47" i="3"/>
  <c r="G47" i="3"/>
  <c r="K47" i="3" s="1"/>
  <c r="F47" i="3"/>
  <c r="E47" i="3"/>
  <c r="K46" i="3"/>
  <c r="K45" i="3"/>
  <c r="K44" i="3"/>
  <c r="K43" i="3"/>
  <c r="J43" i="3"/>
  <c r="I43" i="3"/>
  <c r="H43" i="3"/>
  <c r="G43" i="3"/>
  <c r="F43" i="3"/>
  <c r="E43" i="3"/>
  <c r="K42" i="3"/>
  <c r="K41" i="3"/>
  <c r="J40" i="3"/>
  <c r="I40" i="3"/>
  <c r="H40" i="3"/>
  <c r="G40" i="3"/>
  <c r="K40" i="3" s="1"/>
  <c r="F40" i="3"/>
  <c r="E40" i="3"/>
  <c r="K39" i="3"/>
  <c r="K38" i="3"/>
  <c r="K37" i="3"/>
  <c r="K36" i="3"/>
  <c r="J35" i="3"/>
  <c r="I35" i="3"/>
  <c r="H35" i="3"/>
  <c r="G35" i="3"/>
  <c r="K35" i="3" s="1"/>
  <c r="F35" i="3"/>
  <c r="E35" i="3"/>
  <c r="K34" i="3"/>
  <c r="K33" i="3"/>
  <c r="K32" i="3"/>
  <c r="J31" i="3"/>
  <c r="J55" i="3" s="1"/>
  <c r="I31" i="3"/>
  <c r="I55" i="3" s="1"/>
  <c r="H31" i="3"/>
  <c r="H55" i="3" s="1"/>
  <c r="G31" i="3"/>
  <c r="G55" i="3" s="1"/>
  <c r="F31" i="3"/>
  <c r="F55" i="3" s="1"/>
  <c r="E31" i="3"/>
  <c r="E55" i="3" s="1"/>
  <c r="G24" i="3"/>
  <c r="K24" i="3" s="1"/>
  <c r="K28" i="3"/>
  <c r="F24" i="3"/>
  <c r="K27" i="3"/>
  <c r="E24" i="3"/>
  <c r="K26" i="3"/>
  <c r="K25" i="3"/>
  <c r="I24" i="3"/>
  <c r="J24" i="3"/>
  <c r="H24" i="3"/>
  <c r="I18" i="3"/>
  <c r="K23" i="3"/>
  <c r="H18" i="3"/>
  <c r="K22" i="3"/>
  <c r="K21" i="3"/>
  <c r="K20" i="3"/>
  <c r="F18" i="3"/>
  <c r="K19" i="3"/>
  <c r="E18" i="3"/>
  <c r="J18" i="3"/>
  <c r="K17" i="3"/>
  <c r="J11" i="3"/>
  <c r="J30" i="3" s="1"/>
  <c r="J56" i="3" s="1"/>
  <c r="K16" i="3"/>
  <c r="I11" i="3"/>
  <c r="K15" i="3"/>
  <c r="H11" i="3"/>
  <c r="K14" i="3"/>
  <c r="K13" i="3"/>
  <c r="K12" i="3"/>
  <c r="F11" i="3"/>
  <c r="E11" i="3"/>
  <c r="I72" i="7" l="1"/>
  <c r="I127" i="21"/>
  <c r="I79" i="21"/>
  <c r="I55" i="21"/>
  <c r="I15" i="21"/>
  <c r="I128" i="21"/>
  <c r="I40" i="21"/>
  <c r="I24" i="21"/>
  <c r="I16" i="21"/>
  <c r="F21" i="21"/>
  <c r="H58" i="21"/>
  <c r="I58" i="21" s="1"/>
  <c r="G109" i="21"/>
  <c r="H77" i="21"/>
  <c r="I77" i="21" s="1"/>
  <c r="F124" i="21"/>
  <c r="F121" i="21" s="1"/>
  <c r="F126" i="21"/>
  <c r="F130" i="21"/>
  <c r="F174" i="21"/>
  <c r="I110" i="21"/>
  <c r="I62" i="21"/>
  <c r="I22" i="21"/>
  <c r="I14" i="21"/>
  <c r="H31" i="21"/>
  <c r="E30" i="3"/>
  <c r="E56" i="3" s="1"/>
  <c r="H30" i="3"/>
  <c r="H56" i="3" s="1"/>
  <c r="E37" i="21"/>
  <c r="H43" i="21"/>
  <c r="I43" i="21" s="1"/>
  <c r="F77" i="21"/>
  <c r="F30" i="3"/>
  <c r="F56" i="3" s="1"/>
  <c r="I173" i="21"/>
  <c r="I125" i="21"/>
  <c r="I69" i="21"/>
  <c r="F18" i="21"/>
  <c r="F19" i="21" s="1"/>
  <c r="H20" i="21"/>
  <c r="F32" i="21"/>
  <c r="F31" i="21" s="1"/>
  <c r="F36" i="21" s="1"/>
  <c r="F57" i="21"/>
  <c r="F66" i="21"/>
  <c r="H121" i="21"/>
  <c r="I121" i="21" s="1"/>
  <c r="I28" i="21"/>
  <c r="F62" i="21"/>
  <c r="F64" i="21" s="1"/>
  <c r="I123" i="21"/>
  <c r="F129" i="21"/>
  <c r="F173" i="21"/>
  <c r="F175" i="21" s="1"/>
  <c r="I122" i="21"/>
  <c r="I145" i="21"/>
  <c r="I41" i="21"/>
  <c r="I33" i="21"/>
  <c r="G98" i="16"/>
  <c r="G99" i="16" s="1"/>
  <c r="E143" i="16"/>
  <c r="E144" i="16" s="1"/>
  <c r="E72" i="16"/>
  <c r="E98" i="16"/>
  <c r="F143" i="16"/>
  <c r="F72" i="16"/>
  <c r="F99" i="16" s="1"/>
  <c r="G143" i="16"/>
  <c r="H44" i="12"/>
  <c r="J56" i="12"/>
  <c r="J61" i="12" s="1"/>
  <c r="H67" i="11"/>
  <c r="H40" i="11"/>
  <c r="H33" i="11"/>
  <c r="H26" i="11"/>
  <c r="H50" i="11"/>
  <c r="J56" i="11"/>
  <c r="J61" i="11" s="1"/>
  <c r="E18" i="25"/>
  <c r="E83" i="22"/>
  <c r="E77" i="22"/>
  <c r="F77" i="22"/>
  <c r="F83" i="22" s="1"/>
  <c r="F20" i="21"/>
  <c r="F30" i="21" s="1"/>
  <c r="E51" i="21"/>
  <c r="E65" i="21"/>
  <c r="G37" i="21"/>
  <c r="F52" i="21"/>
  <c r="F54" i="21" s="1"/>
  <c r="H54" i="21"/>
  <c r="F180" i="21"/>
  <c r="F183" i="21" s="1"/>
  <c r="H183" i="21"/>
  <c r="I183" i="21" s="1"/>
  <c r="F168" i="21"/>
  <c r="F172" i="21" s="1"/>
  <c r="H172" i="21"/>
  <c r="I172" i="21" s="1"/>
  <c r="F10" i="21"/>
  <c r="E150" i="21"/>
  <c r="H61" i="21"/>
  <c r="I61" i="21" s="1"/>
  <c r="F59" i="21"/>
  <c r="F61" i="21" s="1"/>
  <c r="H50" i="21"/>
  <c r="F44" i="21"/>
  <c r="F50" i="21" s="1"/>
  <c r="F115" i="21"/>
  <c r="F114" i="21" s="1"/>
  <c r="H114" i="21"/>
  <c r="I114" i="21" s="1"/>
  <c r="H178" i="21"/>
  <c r="I178" i="21" s="1"/>
  <c r="F176" i="21"/>
  <c r="F178" i="21" s="1"/>
  <c r="F152" i="21"/>
  <c r="F151" i="21" s="1"/>
  <c r="F166" i="21" s="1"/>
  <c r="H151" i="21"/>
  <c r="E109" i="21"/>
  <c r="F39" i="21"/>
  <c r="F43" i="21" s="1"/>
  <c r="F51" i="21" s="1"/>
  <c r="G54" i="21"/>
  <c r="F56" i="21"/>
  <c r="F58" i="21" s="1"/>
  <c r="G172" i="21"/>
  <c r="G183" i="21"/>
  <c r="I88" i="21"/>
  <c r="G114" i="21"/>
  <c r="G150" i="21" s="1"/>
  <c r="G151" i="21"/>
  <c r="G166" i="21" s="1"/>
  <c r="G178" i="21"/>
  <c r="I71" i="21"/>
  <c r="I132" i="21"/>
  <c r="H19" i="21"/>
  <c r="I19" i="21" s="1"/>
  <c r="G50" i="21"/>
  <c r="G51" i="21" s="1"/>
  <c r="G61" i="21"/>
  <c r="J45" i="20"/>
  <c r="H45" i="20"/>
  <c r="K10" i="19"/>
  <c r="K17" i="19" s="1"/>
  <c r="K21" i="19" s="1"/>
  <c r="I66" i="17"/>
  <c r="J66" i="17"/>
  <c r="G144" i="16"/>
  <c r="F144" i="16"/>
  <c r="E27" i="13"/>
  <c r="E31" i="13" s="1"/>
  <c r="E41" i="13" s="1"/>
  <c r="E18" i="13"/>
  <c r="I56" i="12"/>
  <c r="I61" i="12" s="1"/>
  <c r="H40" i="12"/>
  <c r="H33" i="12"/>
  <c r="H26" i="12"/>
  <c r="H57" i="12"/>
  <c r="H12" i="12"/>
  <c r="I56" i="11"/>
  <c r="I61" i="11" s="1"/>
  <c r="H57" i="11"/>
  <c r="H12" i="11"/>
  <c r="H56" i="11" s="1"/>
  <c r="I56" i="10"/>
  <c r="I61" i="10" s="1"/>
  <c r="I56" i="9"/>
  <c r="I61" i="9" s="1"/>
  <c r="J56" i="9"/>
  <c r="J61" i="9" s="1"/>
  <c r="I56" i="8"/>
  <c r="I61" i="8" s="1"/>
  <c r="J61" i="8"/>
  <c r="E39" i="13"/>
  <c r="G18" i="13"/>
  <c r="F18" i="13"/>
  <c r="J120" i="7"/>
  <c r="J147" i="7" s="1"/>
  <c r="I98" i="7"/>
  <c r="J72" i="7"/>
  <c r="J99" i="7" s="1"/>
  <c r="K112" i="7"/>
  <c r="I147" i="7"/>
  <c r="K55" i="3"/>
  <c r="J97" i="3"/>
  <c r="I30" i="3"/>
  <c r="I56" i="3" s="1"/>
  <c r="G11" i="3"/>
  <c r="K31" i="3"/>
  <c r="G62" i="3"/>
  <c r="G18" i="3"/>
  <c r="K18" i="3" s="1"/>
  <c r="K29" i="3"/>
  <c r="I99" i="7" l="1"/>
  <c r="H166" i="21"/>
  <c r="I166" i="21" s="1"/>
  <c r="I151" i="21"/>
  <c r="H36" i="21"/>
  <c r="I36" i="21" s="1"/>
  <c r="I31" i="21"/>
  <c r="G179" i="21"/>
  <c r="E184" i="21"/>
  <c r="F11" i="21"/>
  <c r="I11" i="21"/>
  <c r="G65" i="21"/>
  <c r="G184" i="21" s="1"/>
  <c r="H65" i="21"/>
  <c r="I65" i="21" s="1"/>
  <c r="I54" i="21"/>
  <c r="F179" i="21"/>
  <c r="G167" i="21"/>
  <c r="E167" i="21"/>
  <c r="H51" i="21"/>
  <c r="I51" i="21" s="1"/>
  <c r="I50" i="21"/>
  <c r="H30" i="21"/>
  <c r="I30" i="21" s="1"/>
  <c r="I20" i="21"/>
  <c r="E99" i="16"/>
  <c r="H56" i="12"/>
  <c r="H61" i="12" s="1"/>
  <c r="H61" i="11"/>
  <c r="F132" i="21"/>
  <c r="F131" i="21" s="1"/>
  <c r="F150" i="21" s="1"/>
  <c r="H131" i="21"/>
  <c r="H179" i="21"/>
  <c r="I179" i="21" s="1"/>
  <c r="H70" i="21"/>
  <c r="F71" i="21"/>
  <c r="F70" i="21" s="1"/>
  <c r="F13" i="21"/>
  <c r="F37" i="21" s="1"/>
  <c r="F65" i="21"/>
  <c r="F88" i="21"/>
  <c r="F87" i="21" s="1"/>
  <c r="H87" i="21"/>
  <c r="I87" i="21" s="1"/>
  <c r="H13" i="21"/>
  <c r="K62" i="3"/>
  <c r="G71" i="3"/>
  <c r="G30" i="3"/>
  <c r="K11" i="3"/>
  <c r="H109" i="21" l="1"/>
  <c r="I70" i="21"/>
  <c r="H37" i="21"/>
  <c r="I13" i="21"/>
  <c r="H150" i="21"/>
  <c r="I150" i="21" s="1"/>
  <c r="I131" i="21"/>
  <c r="F109" i="21"/>
  <c r="F167" i="21" s="1"/>
  <c r="F184" i="21" s="1"/>
  <c r="G56" i="3"/>
  <c r="K56" i="3" s="1"/>
  <c r="K30" i="3"/>
  <c r="G97" i="3"/>
  <c r="K97" i="3" s="1"/>
  <c r="K71" i="3"/>
  <c r="H184" i="21" l="1"/>
  <c r="I184" i="21" s="1"/>
  <c r="I37" i="21"/>
  <c r="H167" i="21"/>
  <c r="I167" i="21" s="1"/>
  <c r="I109" i="21"/>
</calcChain>
</file>

<file path=xl/sharedStrings.xml><?xml version="1.0" encoding="utf-8"?>
<sst xmlns="http://schemas.openxmlformats.org/spreadsheetml/2006/main" count="3534" uniqueCount="1192">
  <si>
    <t>Elek Város Önkormányzata</t>
  </si>
  <si>
    <t>Adatok forintban</t>
  </si>
  <si>
    <t>1. Bevételi jogcímek</t>
  </si>
  <si>
    <t>A</t>
  </si>
  <si>
    <t>B</t>
  </si>
  <si>
    <t>C</t>
  </si>
  <si>
    <t>D</t>
  </si>
  <si>
    <t>E</t>
  </si>
  <si>
    <t>F</t>
  </si>
  <si>
    <t>G</t>
  </si>
  <si>
    <t>H</t>
  </si>
  <si>
    <t>I</t>
  </si>
  <si>
    <t>S.</t>
  </si>
  <si>
    <t>Előirányzat-csoport, kiemelt előirányzat megnevezése</t>
  </si>
  <si>
    <t>2024. évi 
eredeti előirányzat</t>
  </si>
  <si>
    <t>2024. évi 
módosított előirányzat</t>
  </si>
  <si>
    <t>2024. évi 
teljesítés</t>
  </si>
  <si>
    <t>Kötelező feladatok</t>
  </si>
  <si>
    <t>Önként vállalt feladatok</t>
  </si>
  <si>
    <t>Államigaz-
gatási feladatok</t>
  </si>
  <si>
    <t>Százalék</t>
  </si>
  <si>
    <t>1.</t>
  </si>
  <si>
    <t>Önkormányzat működési támogatásai</t>
  </si>
  <si>
    <t>B111</t>
  </si>
  <si>
    <t>Települési önkormányzatok működésének általános támogatása</t>
  </si>
  <si>
    <t>B112</t>
  </si>
  <si>
    <t>Települési önkormányzatok egyes köznevelési feladatainak támogatása</t>
  </si>
  <si>
    <t>B1131</t>
  </si>
  <si>
    <t>Települési önkormányzatok egyes szociális és gyermekjóléti feladatainak támogatása</t>
  </si>
  <si>
    <t>B1132</t>
  </si>
  <si>
    <t>Települési önkormányzatok gyermekétkeztetési feladatainak támogatása</t>
  </si>
  <si>
    <t>B114</t>
  </si>
  <si>
    <t>Települési önkormányzatok kulturális feladatainak támogatása</t>
  </si>
  <si>
    <t>B115</t>
  </si>
  <si>
    <t>Működési célú költségvetési támogatások és kiegészítő támogatások</t>
  </si>
  <si>
    <t>B116</t>
  </si>
  <si>
    <t>Elszámolásból származó bevételek</t>
  </si>
  <si>
    <t>2.</t>
  </si>
  <si>
    <t>Működési célú támogatások államháztartáson belülről</t>
  </si>
  <si>
    <t>B12</t>
  </si>
  <si>
    <t>Elvonások és befizetések bevételei</t>
  </si>
  <si>
    <t>B13</t>
  </si>
  <si>
    <t>Működési célú garancia- és kezességvállalásból származó megtérülések ÁH-on belülről</t>
  </si>
  <si>
    <t>B14</t>
  </si>
  <si>
    <t>Működési célú visszatérítendő támogatások, kölcsönök visszatérülése ÁH-on belülről</t>
  </si>
  <si>
    <t>B15</t>
  </si>
  <si>
    <t>Működési célú visszatérítendő támogatások, kölcsönök igénybevétele ÁH-on belülről</t>
  </si>
  <si>
    <t>B16</t>
  </si>
  <si>
    <t>Egyéb működési célú támogatások bevételei államháztartáson belülről előirányzata</t>
  </si>
  <si>
    <t>B16-ból EU-s támogatás</t>
  </si>
  <si>
    <t>3.</t>
  </si>
  <si>
    <t>Felhalmozási célú támogatások államháztartáson belülről</t>
  </si>
  <si>
    <t>B21</t>
  </si>
  <si>
    <t>Felhalmozási célú önkormányzati támogatások</t>
  </si>
  <si>
    <t>B22</t>
  </si>
  <si>
    <t>Felhalmozási célú garancia- és kezességvállalásból származó megtérülések ÁH-on belülről</t>
  </si>
  <si>
    <t>B23</t>
  </si>
  <si>
    <t>Felhalmozási célú visszatérítendő támogatások, kölcsönök visszatérülése ÁH-on belülről</t>
  </si>
  <si>
    <t>B24</t>
  </si>
  <si>
    <t>Felhalmozási célú visszatérítendő támogatások, kölcsönök igénybevétele ÁH-on belülről</t>
  </si>
  <si>
    <t>B25</t>
  </si>
  <si>
    <t>Egyéb felhalmozási célú támogatások bevételei államháztartáson belülről</t>
  </si>
  <si>
    <t>B25-ből EU-s támogatás</t>
  </si>
  <si>
    <t xml:space="preserve">4. </t>
  </si>
  <si>
    <t>Közhatalmi bevételek</t>
  </si>
  <si>
    <t>B34</t>
  </si>
  <si>
    <t xml:space="preserve"> Vagyoni típusú adók előirányzata</t>
  </si>
  <si>
    <t>B351</t>
  </si>
  <si>
    <t xml:space="preserve"> Értékesítési és forgalmi adók előirányzata</t>
  </si>
  <si>
    <t>B352</t>
  </si>
  <si>
    <t xml:space="preserve"> Fogyasztási adók előirányzata</t>
  </si>
  <si>
    <t>B354</t>
  </si>
  <si>
    <t xml:space="preserve"> Gépjárműadók előirányzata</t>
  </si>
  <si>
    <t>B355</t>
  </si>
  <si>
    <t xml:space="preserve"> Egyéb áruhasználati és szolgáltatási adók előirányzata</t>
  </si>
  <si>
    <t>B36</t>
  </si>
  <si>
    <t xml:space="preserve"> Egyéb közhatalmi bevételek előirányzata</t>
  </si>
  <si>
    <t>5.</t>
  </si>
  <si>
    <t>Működési bevételek</t>
  </si>
  <si>
    <t>B401</t>
  </si>
  <si>
    <t>Készletértékesítés ellenértéke előirányzata</t>
  </si>
  <si>
    <t>B402</t>
  </si>
  <si>
    <t>Szolgáltatások ellenértéke előirányzata</t>
  </si>
  <si>
    <t>B403</t>
  </si>
  <si>
    <t>Közvetített szolgáltatások ellenértéke előirányzata</t>
  </si>
  <si>
    <t>B404</t>
  </si>
  <si>
    <t>Tulajdonosi bevételek előirányzata</t>
  </si>
  <si>
    <t>B405</t>
  </si>
  <si>
    <t>Ellátási díjak előirányzata</t>
  </si>
  <si>
    <t>B406</t>
  </si>
  <si>
    <t>Kiszámlázott általános forgalmi adó előirányzata</t>
  </si>
  <si>
    <t>B407</t>
  </si>
  <si>
    <t>Általános forgalmi adó visszatérítése előirányzata</t>
  </si>
  <si>
    <t>B4081</t>
  </si>
  <si>
    <t>Befektetett pénzügyi eszközökből származó bevételek előirányzata</t>
  </si>
  <si>
    <t>B4082</t>
  </si>
  <si>
    <t>Egyéb kapott (járó) kamatok és kamatjellegű bevételek előirányzata</t>
  </si>
  <si>
    <t>B4091</t>
  </si>
  <si>
    <t>Részesedésekből származó pénzügyi műveletek bevételei előirányzata</t>
  </si>
  <si>
    <t>B4092</t>
  </si>
  <si>
    <t>Más egyéb pénzügyi műveletek bevételei előirányzata</t>
  </si>
  <si>
    <t>B410</t>
  </si>
  <si>
    <t>Biztosító által fizetett kártérítés előirányzata</t>
  </si>
  <si>
    <t>B411</t>
  </si>
  <si>
    <t>Egyéb működési bevételek előirányzata</t>
  </si>
  <si>
    <t>6.</t>
  </si>
  <si>
    <t>Felhalmozási bevételek</t>
  </si>
  <si>
    <t>B51</t>
  </si>
  <si>
    <t>Immateriális javak értékesítése</t>
  </si>
  <si>
    <t>B52</t>
  </si>
  <si>
    <t>Ingatlanok értékesítése</t>
  </si>
  <si>
    <t>B53</t>
  </si>
  <si>
    <t>Egyéb tárgyi eszközök értékesítése</t>
  </si>
  <si>
    <t>B54</t>
  </si>
  <si>
    <t>Részesedések értékesítése</t>
  </si>
  <si>
    <t>B55</t>
  </si>
  <si>
    <t>Részesedések megszűnéséhez kapcsolódó bevételek</t>
  </si>
  <si>
    <t xml:space="preserve">7. </t>
  </si>
  <si>
    <t>Működési célú átvett pénzeszközök</t>
  </si>
  <si>
    <t>B61</t>
  </si>
  <si>
    <t>Működési célú garancia- és kezességvállalásból származó megtérülések ÁH-on kívülről</t>
  </si>
  <si>
    <t>B62</t>
  </si>
  <si>
    <t>Működési célú visszatérítendő támogatások, kölcsönök visszatérülése az Európai Uniótól</t>
  </si>
  <si>
    <t>B63</t>
  </si>
  <si>
    <t>Működési célú visszatérítendő tám., kölcsönök visszatérülése kormányoktól és más n.sz.</t>
  </si>
  <si>
    <t>B64</t>
  </si>
  <si>
    <t>Működési célú visszatérítendő támogatások, kölcsönök visszatérülése ÁH-on kívülről</t>
  </si>
  <si>
    <t>B65</t>
  </si>
  <si>
    <t>Egyéb működési célú átvett pénzeszközök</t>
  </si>
  <si>
    <t>8.</t>
  </si>
  <si>
    <t>Felhalmozási célú átvett pénzeszközök</t>
  </si>
  <si>
    <t>B71</t>
  </si>
  <si>
    <t>Felhalmozási célú garancia- és kezességvállalásból származó megtérülések ÁH-on kívülről</t>
  </si>
  <si>
    <t>B72</t>
  </si>
  <si>
    <t>Felhalmozási célú visszatérítendő tám., kölcsönök visszatérülése az Európai Uniótól</t>
  </si>
  <si>
    <t>B73</t>
  </si>
  <si>
    <t>Felhalmozási célú visszatér.tám., kölcsönök visszatérülése kormányoktól és más n.sz.</t>
  </si>
  <si>
    <t>B74</t>
  </si>
  <si>
    <t>Felhalmozási célú visszatérítendő támogatások, kölcsönök visszatérülése ÁH-on kívülről</t>
  </si>
  <si>
    <t>B75</t>
  </si>
  <si>
    <t>Egyéb felhalmozási célú átvett pénzeszközök</t>
  </si>
  <si>
    <t>9.</t>
  </si>
  <si>
    <t>KÖLTSÉGVETÉSI BEVÉTELEK ÖSSZESEN (1 + … 8):</t>
  </si>
  <si>
    <t xml:space="preserve"> 10.</t>
  </si>
  <si>
    <t>Hitel-, kölcsönfelvétel államháztartáson kívülről</t>
  </si>
  <si>
    <t>B8111</t>
  </si>
  <si>
    <t>Hosszú lejáratú hitelek, kölcsönök felvétele pénzügyi vállalkozástól</t>
  </si>
  <si>
    <t>B8112</t>
  </si>
  <si>
    <t>Likviditási célú hitelek, kölcsönök felvétele pénzügyi vállalkozástól</t>
  </si>
  <si>
    <t>B8113</t>
  </si>
  <si>
    <t>Rövid lejáratú hitelek, kölcsönök felvétele pénzügyi vállalkozástól</t>
  </si>
  <si>
    <t>11.</t>
  </si>
  <si>
    <t>Belföldi értékpapírok bevételei</t>
  </si>
  <si>
    <t>B8121</t>
  </si>
  <si>
    <t>Forgatási célú belföldi értékpapírok beváltása, értékesítése</t>
  </si>
  <si>
    <t>B8122</t>
  </si>
  <si>
    <t>Éven belüli lejáratú belföldi értékpapírok kibocsátása</t>
  </si>
  <si>
    <t>B8123</t>
  </si>
  <si>
    <t>Befektetési célú belföldi értékpapírok beváltása, értékesítése</t>
  </si>
  <si>
    <t>B8124</t>
  </si>
  <si>
    <t>Éven túli lejáratú belföldi értékpapírok kibocsátása</t>
  </si>
  <si>
    <t>12.</t>
  </si>
  <si>
    <t>Maradvány igénybevétele</t>
  </si>
  <si>
    <t>B8131</t>
  </si>
  <si>
    <t>Előző év költségvetési maradványának igénybevétele</t>
  </si>
  <si>
    <t>B8132</t>
  </si>
  <si>
    <t>Előző év vállalkozási maradványának igénybevétele</t>
  </si>
  <si>
    <t>13.</t>
  </si>
  <si>
    <t>Belföldi finanszírozás bevételei</t>
  </si>
  <si>
    <t>B814</t>
  </si>
  <si>
    <t>Államháztartáson belüli megelőlegezések</t>
  </si>
  <si>
    <t>B815</t>
  </si>
  <si>
    <t>Államháztartáson belüli megelőlegezések törlesztése</t>
  </si>
  <si>
    <t>B817</t>
  </si>
  <si>
    <t>Lekötött bankbetétek megszüntetése</t>
  </si>
  <si>
    <t>14.</t>
  </si>
  <si>
    <t>Külföldi finanszírozás bevételei (14.1.+…14.5.)</t>
  </si>
  <si>
    <t>B821</t>
  </si>
  <si>
    <t>Forgatási célú külföldi értékpapírok beváltása, értékesítése</t>
  </si>
  <si>
    <t>B822</t>
  </si>
  <si>
    <t>Befektetési célú külföldi értékpapírok beváltása, értékesítése</t>
  </si>
  <si>
    <t>B823</t>
  </si>
  <si>
    <t>Külföldi értékpapírok kibocsátása</t>
  </si>
  <si>
    <t>B824</t>
  </si>
  <si>
    <t>Külföldi hitelek, kölcsönök felvétele külföldi kormányoktól és nemzetközi szervezetektől</t>
  </si>
  <si>
    <t>B825</t>
  </si>
  <si>
    <t>Külföldi hitelek, kölcsönök felvétele külföldi pénzintézetektől</t>
  </si>
  <si>
    <t>15.</t>
  </si>
  <si>
    <t>Adóssághoz nem kapcsolódó származékos ügyletek bevételei</t>
  </si>
  <si>
    <t>16.</t>
  </si>
  <si>
    <t>Váltóbevételek</t>
  </si>
  <si>
    <t>17.</t>
  </si>
  <si>
    <t>FINANSZÍROZÁSI BEVÉTELEK ÖSSZESEN: (10. + … +16.)</t>
  </si>
  <si>
    <t>18.</t>
  </si>
  <si>
    <t>BEVÉTELEK ÖSSZESEN: (9+17)</t>
  </si>
  <si>
    <t>2. Kiadási jogcímek</t>
  </si>
  <si>
    <t>Működési költségvetés kiadásai</t>
  </si>
  <si>
    <t>K1</t>
  </si>
  <si>
    <t>Személyi  juttatások</t>
  </si>
  <si>
    <t>K2</t>
  </si>
  <si>
    <t>Munkaadókat terhelő járulékok és szociális hozzájárulási adó</t>
  </si>
  <si>
    <t>K3</t>
  </si>
  <si>
    <t>Dologi  kiadások</t>
  </si>
  <si>
    <t>K4</t>
  </si>
  <si>
    <t>Ellátottak pénzbeli juttatásai</t>
  </si>
  <si>
    <t>K5</t>
  </si>
  <si>
    <t>Egyéb működési célú kiadások</t>
  </si>
  <si>
    <t>K513</t>
  </si>
  <si>
    <t>Tartalékok</t>
  </si>
  <si>
    <t xml:space="preserve"> - általános tartalék</t>
  </si>
  <si>
    <t xml:space="preserve"> - céltartalék</t>
  </si>
  <si>
    <t>Felhalmozási költségvetés kiadásai</t>
  </si>
  <si>
    <t>K6</t>
  </si>
  <si>
    <t>Beruházások</t>
  </si>
  <si>
    <t>K6-ból EU-s forrásból megvalósuló beruházás</t>
  </si>
  <si>
    <t>K7</t>
  </si>
  <si>
    <t>Felújítások</t>
  </si>
  <si>
    <t>K7-ből EU-s forrásból megvalósuló felújítás</t>
  </si>
  <si>
    <t>K8</t>
  </si>
  <si>
    <t>Egyéb felhalmozási kiadások</t>
  </si>
  <si>
    <t>KÖLTSÉGVETÉSI KIADÁSOK ÖSSZESEN (1+2+3)</t>
  </si>
  <si>
    <t>4.</t>
  </si>
  <si>
    <t>Hitel-, kölcsöntörlesztés államháztartáson kívülre</t>
  </si>
  <si>
    <t>K9111</t>
  </si>
  <si>
    <t>Hosszú lejáratú hitelek, kölcsönök törlesztése</t>
  </si>
  <si>
    <t>K9112</t>
  </si>
  <si>
    <t>Likviditási célú hitelek, kölcsönök törlesztése pénzügyi vállalkozásnak</t>
  </si>
  <si>
    <t>K9113</t>
  </si>
  <si>
    <t>Rövid lejáratú hitelek, kölcsönök törlesztése</t>
  </si>
  <si>
    <t>Belföldi értékpapírok kiadásai</t>
  </si>
  <si>
    <t>K9121</t>
  </si>
  <si>
    <t>Forgatási célú belföldi értékpapírok vásárlása előirányzata</t>
  </si>
  <si>
    <t>K9122</t>
  </si>
  <si>
    <t>Befektetési célú belföldi értékpapírok vásárlása előirányzata</t>
  </si>
  <si>
    <t>K9123</t>
  </si>
  <si>
    <t>Kincstárjegyek beváltása előirányzata</t>
  </si>
  <si>
    <t>K9124</t>
  </si>
  <si>
    <t>Éven belüli lejáratú belföldi értékpapírok beváltása előirányzata</t>
  </si>
  <si>
    <t>K9125</t>
  </si>
  <si>
    <t>Belföldi kötvények beváltása előirányzata</t>
  </si>
  <si>
    <t>K9126</t>
  </si>
  <si>
    <t>Éven túli lejáratú belföldi értékpapírok beváltása előirányzata</t>
  </si>
  <si>
    <t>Belföldi finanszírozás kiadásai</t>
  </si>
  <si>
    <t>K913</t>
  </si>
  <si>
    <t>Államháztartáson belüli megelőlegezések folyósítása előirányzata</t>
  </si>
  <si>
    <t>K914</t>
  </si>
  <si>
    <t>Államháztartáson belüli megelőlegezések visszafizetése előirányzata</t>
  </si>
  <si>
    <t>K916</t>
  </si>
  <si>
    <t>Pénzeszközök betétként elhelyezése előirányzata</t>
  </si>
  <si>
    <t>K917</t>
  </si>
  <si>
    <t>Pénzügyi lízing kiadásai előirányzata</t>
  </si>
  <si>
    <t>7.</t>
  </si>
  <si>
    <t>Külföldi finanszírozás kiadásai</t>
  </si>
  <si>
    <t>K921</t>
  </si>
  <si>
    <t>Forgatási célú külföldi értékpapírok vásárlása előirányzata</t>
  </si>
  <si>
    <t>K922</t>
  </si>
  <si>
    <t>Befektetési célú külföldi értékpapírok vásárlása előirányzata</t>
  </si>
  <si>
    <t>K923</t>
  </si>
  <si>
    <t>Külföldi értékpapírok beváltása előirányzata</t>
  </si>
  <si>
    <t>K924</t>
  </si>
  <si>
    <t>Külföldi hitelek, kölcsönök törlesztése külföldi kormányoknak és nemzetközi szerv.</t>
  </si>
  <si>
    <t>K925</t>
  </si>
  <si>
    <t>Külföldi hitelek, kölcsönök törlesztése előirányzata</t>
  </si>
  <si>
    <t>Adóssághoz nem kapcsolódó származékos ügyletek kiadásai előirányzata</t>
  </si>
  <si>
    <t>Váltókiadások, egyéb finanszírozási kiadások előirányzata</t>
  </si>
  <si>
    <t>10.</t>
  </si>
  <si>
    <t>FINANSZÍROZÁSI KIADÁSOK ÖSSZESEN: (4.+…+9.)</t>
  </si>
  <si>
    <t>KIADÁSOK ÖSSZESEN: (3+10)</t>
  </si>
  <si>
    <t>MŰKÖDÉSI CÉLÚ KÖLTSÉGVETÉSI BEVÉTELEK ÖSSZESEN: (1+...+6)</t>
  </si>
  <si>
    <t>Külföldi finanszírozás bevételei</t>
  </si>
  <si>
    <t>MŰKÖDÉSI CÉLÚ FINANSZÍROZÁSI BEVÉTELEK ÖSSZESEN: (7. + … +13.)</t>
  </si>
  <si>
    <t>MŰKÖDÉSI CÉLÚ BEVÉTELEK ÖSSZESEN: (6 + 14)</t>
  </si>
  <si>
    <t>Általános tartalék</t>
  </si>
  <si>
    <t>Céltartalék</t>
  </si>
  <si>
    <t>MŰKÖDÉSI CÉLÚ KÖLTSÉGVETÉSI KIADÁSOK ÖSSZESEN (1 + 2)</t>
  </si>
  <si>
    <t>Váltókiadások előirányzata</t>
  </si>
  <si>
    <t>MŰKÖDÉSI CÉLÚ FINANSZÍROZÁSI KIADÁSOK ÖSSZESEN: (4.+…+9.)</t>
  </si>
  <si>
    <t>MŰKÖDÉSI CÉLÚ KIADÁSOK ÖSSZESEN: (3+10)</t>
  </si>
  <si>
    <t>FELHALMOZÁSI CÉLÚ KÖLTSÉGVETÉSI BEVÉTELEK ÖSSZESEN: (1+2+3)</t>
  </si>
  <si>
    <t>FELHALMOZÁSI CÉLÚ FIN. BEVÉTELEK ÖSSZESEN: (5. + … +11.)</t>
  </si>
  <si>
    <t>FELHALMOZÁSI CÉLÚ BEVÉTELEK ÖSSZESEN: (4 + 12)</t>
  </si>
  <si>
    <t>FELHALMOZÁSI CÉLÚ KÖLTSÉGVETÉSI KIADÁSOK ÖSSZESEN (1+2)</t>
  </si>
  <si>
    <t>FELHALMOZÁSI CÉLÚ FIN. KIADÁSOK ÖSSZESEN: (4.+…+9.)</t>
  </si>
  <si>
    <t>FELHALMOZÁSI CÉLÚ KIADÁSOK ÖSSZESEN: (3+10)</t>
  </si>
  <si>
    <t>3. melléklet a(z) .../2025. (...) önkormányzati rendelethez</t>
  </si>
  <si>
    <t>2024. évi beruházási kiadások teljesítése beruházásonként</t>
  </si>
  <si>
    <t>Beruházás megnevezése</t>
  </si>
  <si>
    <t>Önkormányzati eszközök (Suzuki gjmű besz. 350.000 Ft, hűtőgép 100.000 Ft, vízszivattyú 72.452 Ft, gyermekorvosi szoftver 157.000 Ft, lovasszán 200.000 Ft, rekeszek,slag 549.993 Ft, kosárpalánk 44.180 Ft, használt talajlazító 100.000 Ft Konyhamérleg tankertbe 9.999 Ft Tricentenáriumi emlékmű készítése gránitból 190.500 Ft Clivet klíma szolg.lakásba 337.410 Ft )</t>
  </si>
  <si>
    <t>Reibel Mihály Városi Műv.Ház eszközbeszerzései (tűzhely 119.999 Ft, M30-as rekeszek 23.000 Ft, vasaló, szárító 20.997 Ft, fagyispult 570.000 Ft, székszoknya 1.350.000 Ft, Genius vezetékes egér 5.500 Ft)</t>
  </si>
  <si>
    <t>Elek Város Óvoda-Bölcsőde beszerzései (SSD 10.700 Ft, fúrószár készlet 25.680 Ft, kisasztal 14.999 Ft, tűzoltókészülék 19.050 Ft, maghőmérő,metszőolló 11.975 Ft, porszívók 84.000Ft 4 db polár klíma vás.+beszerelés 1.680.000 Ft, automata öntözőrendszer, egyéb kisértékű eszközbeszerzések)</t>
  </si>
  <si>
    <t>Eleki Közös Önkormányzati Hivatal beszerzései (monitor 32.090 Ft, 33.020 Ft,monitor,billentyűzet 32.301 Ft, állvány 14.751 Ft Egér vásárlása 10.801 Ft)</t>
  </si>
  <si>
    <t>Napközi Konyha beszerzései (10 db habarcsláda 28.950 Ft)</t>
  </si>
  <si>
    <t>Naplemente Idősek Otthona beszerzései (csavarbehajtó 15.680 Ft, kisértékű eszközök, Mennyezeti lámpa akril opál búrával 143.627 Ft)</t>
  </si>
  <si>
    <t>BERUHÁZÁSI (FELHALMOZÁSI) KIADÁSOK ÖSSZESEN:</t>
  </si>
  <si>
    <t>4. melléklet a(z) .../2025. (...) önkormányzati rendelethez</t>
  </si>
  <si>
    <t>2024. évi felújítási kiadások teljesítése felújításonként</t>
  </si>
  <si>
    <t>Felújítás megnevezése</t>
  </si>
  <si>
    <t>TOP Plusz pályázatokhoz tervezési díjak (Reibel+járdaszakas Vasút sor)</t>
  </si>
  <si>
    <t>Átcsoportosítás beruházások közé (Önkormányzat)</t>
  </si>
  <si>
    <t xml:space="preserve">MFP pályázat Reibel Mihály Művház tetőszerkezet felújítása </t>
  </si>
  <si>
    <t>MFP pályázat Vasút sor járdafelújítás</t>
  </si>
  <si>
    <t>Áthelyezés tartalékba (Reibel + Vasút sor fel nem használt előirányzat)</t>
  </si>
  <si>
    <t>Alföldvíz 2023. évi havaria építési rekonstrukció</t>
  </si>
  <si>
    <t>FELÚJÍTÁSI KIADÁSOK ÖSSZESEN:</t>
  </si>
  <si>
    <t>5. melléklet a(z) .../2025. (...) önkormányzati rendelethez</t>
  </si>
  <si>
    <t>2024. évi Európai uniós támogatással megvalósuló projektek bevételei, kiadásai, hozzájárulások</t>
  </si>
  <si>
    <t>1. Önkormányzaton kívüli EU-s projektekhez történő hozzájárulás előirányzata és teljesítése</t>
  </si>
  <si>
    <t>Támogatott neve</t>
  </si>
  <si>
    <t>3.1.</t>
  </si>
  <si>
    <t>3.2.</t>
  </si>
  <si>
    <t>3.3.</t>
  </si>
  <si>
    <t>3.4.</t>
  </si>
  <si>
    <t>ÖSSZESEN:</t>
  </si>
  <si>
    <t>2. EU-s projekt neve, azonosítója:</t>
  </si>
  <si>
    <t>Megnevezés</t>
  </si>
  <si>
    <t>Projekt várható költségvetése</t>
  </si>
  <si>
    <t>1.1.</t>
  </si>
  <si>
    <t>Saját erő</t>
  </si>
  <si>
    <t>1.2.</t>
  </si>
  <si>
    <t>- saját erőből központi támogatás</t>
  </si>
  <si>
    <t>1.3.</t>
  </si>
  <si>
    <t>EU-s forrás</t>
  </si>
  <si>
    <t>1.4.</t>
  </si>
  <si>
    <t>Társfinanszírozás</t>
  </si>
  <si>
    <t>1.5.</t>
  </si>
  <si>
    <t>Hitel</t>
  </si>
  <si>
    <t>1.6.</t>
  </si>
  <si>
    <t>Egyéb forrás</t>
  </si>
  <si>
    <t>FORRÁSOK ÖSSZESEN: (1.1.+ … + 1.6.)</t>
  </si>
  <si>
    <t>2.1.</t>
  </si>
  <si>
    <t>Személyi jellegű</t>
  </si>
  <si>
    <t>2.2.</t>
  </si>
  <si>
    <t>Beruházások, beszerzések</t>
  </si>
  <si>
    <t>2.3.</t>
  </si>
  <si>
    <t>Szolgáltatások igénybe vétele</t>
  </si>
  <si>
    <t>2.4.</t>
  </si>
  <si>
    <t>Adminisztratív költségek</t>
  </si>
  <si>
    <t>KIADÁSOK ÖSSZESEN: (2.1.+ … + 2.4.)</t>
  </si>
  <si>
    <t>7. melléklet a(z) .../2025. (...) önkormányzati rendelethez</t>
  </si>
  <si>
    <t>2024. évi összes bevétel és kiadás</t>
  </si>
  <si>
    <t>Rovat</t>
  </si>
  <si>
    <t xml:space="preserve">   11.</t>
  </si>
  <si>
    <t xml:space="preserve">    12.</t>
  </si>
  <si>
    <t xml:space="preserve">    13.</t>
  </si>
  <si>
    <t>B816</t>
  </si>
  <si>
    <t>Központi, irányító szervi támogatás</t>
  </si>
  <si>
    <t xml:space="preserve">    14.</t>
  </si>
  <si>
    <t xml:space="preserve">    15.</t>
  </si>
  <si>
    <t>FINANSZÍROZÁSI BEVÉTELEK ÖSSZESEN (10 + … + 16):</t>
  </si>
  <si>
    <t>BEVÉTELEK ÖSSZESEN (9 + 17):</t>
  </si>
  <si>
    <t>KÖLTSÉGVETÉSI KIADÁSOK ÖSSZESEN (1+2)</t>
  </si>
  <si>
    <t>K915</t>
  </si>
  <si>
    <t>Központi, irányító szervi támogatás folyósítása előirányzata</t>
  </si>
  <si>
    <t>6. melléklet a(z) .../2025. (...) önkormányzati rendelethez</t>
  </si>
  <si>
    <t>Eleki Közös Önkormányzati Hivatal</t>
  </si>
  <si>
    <t>KÖLTSÉGVETÉSI BEVÉTELEK ÖSSZESEN: (1.+…+7.)</t>
  </si>
  <si>
    <t>Finanszírozási bevételek</t>
  </si>
  <si>
    <t>BEVÉTELEK ÖSSZESEN: (8.+9.)</t>
  </si>
  <si>
    <t>Finanszírozási kiadások</t>
  </si>
  <si>
    <t>KIADÁSOK ÖSSZESEN: (1.+2.+3.)</t>
  </si>
  <si>
    <t>Elek Város Óvoda - Bölcsőde</t>
  </si>
  <si>
    <t>Napközi Konyha</t>
  </si>
  <si>
    <t>Naplemente Idősek Otthona</t>
  </si>
  <si>
    <t>Reibel Mihály Városi Művelődési Ház és Könyvtár</t>
  </si>
  <si>
    <t>2024. évi maradvány alakulása és levezetése</t>
  </si>
  <si>
    <t>1. Az Önkormányzat és intézményeinek maradványa</t>
  </si>
  <si>
    <t>PIR</t>
  </si>
  <si>
    <t>Maradvány</t>
  </si>
  <si>
    <t>Jóváhagyott maradvány</t>
  </si>
  <si>
    <t>Kötelezettség-vállalással terhelt maradvány</t>
  </si>
  <si>
    <t>Szabad maradvány</t>
  </si>
  <si>
    <t>MARADVÁNY ÖSSZESEN:</t>
  </si>
  <si>
    <t>2. Az Önkormányzat és intézményeinek maradvány levezetése</t>
  </si>
  <si>
    <t>S.sz.</t>
  </si>
  <si>
    <t>Összeg</t>
  </si>
  <si>
    <t>01</t>
  </si>
  <si>
    <t>Alaptevékenység költségvetési bevételei</t>
  </si>
  <si>
    <t>02</t>
  </si>
  <si>
    <t>Alaptevékenység költségvetési kiadásai</t>
  </si>
  <si>
    <t>I.</t>
  </si>
  <si>
    <t>Alaptevékenység költségvetési egyenlege (01-02)</t>
  </si>
  <si>
    <t>03</t>
  </si>
  <si>
    <t>Alaptevékenység finanszírozási bevételei</t>
  </si>
  <si>
    <t>04</t>
  </si>
  <si>
    <t>Alaptevékenység finanszírozási kiadásai</t>
  </si>
  <si>
    <t>II.</t>
  </si>
  <si>
    <t>Alaptevékenység finanszírozási egyenlege (03-04)</t>
  </si>
  <si>
    <t>A)</t>
  </si>
  <si>
    <t>Alaptevékenység maradványa (I+II)</t>
  </si>
  <si>
    <t>05</t>
  </si>
  <si>
    <t>Vállalkozási tevékenység költségvetési bevételei</t>
  </si>
  <si>
    <t>06</t>
  </si>
  <si>
    <t>Vállalkozási tevékenység költségvetési kiadásai</t>
  </si>
  <si>
    <t>III.</t>
  </si>
  <si>
    <t>Vállalkozási tevékenység költségvetési egyenlege (05-06)</t>
  </si>
  <si>
    <t>07</t>
  </si>
  <si>
    <t>Vállalkozási tevékenység finanszírozási bevételei</t>
  </si>
  <si>
    <t>08</t>
  </si>
  <si>
    <t>Vállalkozási tevékenység finanszírozási kiadásai</t>
  </si>
  <si>
    <t>IV.</t>
  </si>
  <si>
    <t>Vállalkozási tevékenység finanszírozási egyenlege (07-08)</t>
  </si>
  <si>
    <t>B)</t>
  </si>
  <si>
    <t>Vállalkozási tevékenység maradványa (III+IV.)</t>
  </si>
  <si>
    <t>C)</t>
  </si>
  <si>
    <t>Összes maradvány (A+B)</t>
  </si>
  <si>
    <t>D)</t>
  </si>
  <si>
    <t>Alaptevékenység kötelezettségvállalással terhelt maradványa</t>
  </si>
  <si>
    <t>E)</t>
  </si>
  <si>
    <t>Alaptevékenység szabad maradványa (A-D)</t>
  </si>
  <si>
    <t>F)</t>
  </si>
  <si>
    <t>Vállalkozási tevékenységet terhelő befizetési kötelezettség</t>
  </si>
  <si>
    <t>G)</t>
  </si>
  <si>
    <t>Vállalkozási tevékenység felhasználható maradványa (B-F)</t>
  </si>
  <si>
    <t xml:space="preserve">2023. évi LV.
törvény 2.  melléklete </t>
  </si>
  <si>
    <t>Jogcím megnevezés</t>
  </si>
  <si>
    <t>2024. évi tervezett támogatás összesen</t>
  </si>
  <si>
    <t>Módosított támogatás összege</t>
  </si>
  <si>
    <t>Tényleges támogatás összege</t>
  </si>
  <si>
    <t>1.1.1.1.</t>
  </si>
  <si>
    <t>Önkormányzati hivatal működésének támogatása</t>
  </si>
  <si>
    <t>1.1.1.2.</t>
  </si>
  <si>
    <t>Településüzemeltetés - zöldterület-gazdálkodás támogatása</t>
  </si>
  <si>
    <t>1.1.1.3.</t>
  </si>
  <si>
    <t>Településüzemeltetés - közvilágítás támogatása</t>
  </si>
  <si>
    <t>1.1.1.4.</t>
  </si>
  <si>
    <t>Településüzemeltetés - köztemető támogatása</t>
  </si>
  <si>
    <t>1.1.1.5.</t>
  </si>
  <si>
    <t>Településüzemeltetés - közutak támogatása</t>
  </si>
  <si>
    <t>1.1.1.6.</t>
  </si>
  <si>
    <t>Egyéb önkormányzati feladatok támogatása</t>
  </si>
  <si>
    <t>1.1.1.7.</t>
  </si>
  <si>
    <t>Teleülésüzemeltetés - lakott külterülettel kapcsolatos  feladatok támogatása</t>
  </si>
  <si>
    <t>1.1.4.</t>
  </si>
  <si>
    <t>Polgármester illetménye és költségtérítése emeléséhez kapcsolódó támogatás</t>
  </si>
  <si>
    <t>1.2.1.3.</t>
  </si>
  <si>
    <t>Óvoda működtetési támogatása- üzemeltetési támogatása</t>
  </si>
  <si>
    <t>1.2.2.1.</t>
  </si>
  <si>
    <t>Az óvodában foglalkoztatott pedagógusok átlagbéralapú támogatása</t>
  </si>
  <si>
    <t>1.2.3.1.1.1.1.</t>
  </si>
  <si>
    <t>Kiegészítő támogatás a pedagógusok és a pedagógus szakképzettséggel rendelkező segítők minősítésébol adódó többletkiadásokhoz</t>
  </si>
  <si>
    <t>1.2.4.1.1.</t>
  </si>
  <si>
    <t>Nemzetiségi pótlék</t>
  </si>
  <si>
    <t>1.2.5.1.1.</t>
  </si>
  <si>
    <t>Az óvodában foglalkoztatott pedagógusok nevelőmunkáját közvetlenül segítők átlagbéralapú támogatása</t>
  </si>
  <si>
    <t>1.3.1.</t>
  </si>
  <si>
    <t>A települési önkormányzatok szociális és gyermekjóléti feladatainak egyéb támogatása</t>
  </si>
  <si>
    <t>1.3.2.3.1.</t>
  </si>
  <si>
    <t>Szociális étkeztetés - önálló feladatellátás</t>
  </si>
  <si>
    <t>1.3.3.1.2.</t>
  </si>
  <si>
    <t>Bölcsődei dajkák, középfokú végzettségű kisgyermeknevelők, szaktanácsadók bértámogatása</t>
  </si>
  <si>
    <t>1.3.4.1.</t>
  </si>
  <si>
    <t>Bértámogatás</t>
  </si>
  <si>
    <t>1.3.4.2.</t>
  </si>
  <si>
    <t>Intézményüzemeltetési támogatás</t>
  </si>
  <si>
    <t>1.4.1.1.</t>
  </si>
  <si>
    <t>Intézményi gyermekétkeztetés - bértámogatás</t>
  </si>
  <si>
    <t>1.4.1.2.</t>
  </si>
  <si>
    <t>Intézményi gyermekétkeztetés - üzemeltetési támogatás</t>
  </si>
  <si>
    <t>1.4.2.</t>
  </si>
  <si>
    <t>Szünidei étkeztetés támogatása</t>
  </si>
  <si>
    <t>1.5.2.</t>
  </si>
  <si>
    <t>Települési önkormányzatok nyilvános könyvtári és a közmuvelodési feladatainak támogatása</t>
  </si>
  <si>
    <t>2.1.6.30</t>
  </si>
  <si>
    <t>A költségvetési évet megelőző év elszámolása alapján keletkező pótigény</t>
  </si>
  <si>
    <t>2.2.2</t>
  </si>
  <si>
    <t>Szociális ágazati pótlék</t>
  </si>
  <si>
    <t>2024. évi általános működés és ágazati feladatok támogatásának alakulása jogcímenként</t>
  </si>
  <si>
    <t>2.1.5</t>
  </si>
  <si>
    <t>Önkormányzatok rendkívüli támogatása</t>
  </si>
  <si>
    <t>A települési önkormányzatok szociális célú tüzelőanyag vásárlásához kapcsolódó támogatása jogcím</t>
  </si>
  <si>
    <t>2.2.1</t>
  </si>
  <si>
    <t>7.0</t>
  </si>
  <si>
    <t>Esélyteremtési illetményrész támogatása</t>
  </si>
  <si>
    <t>NORMATÍV TÁMOGATÁS ÖSSZESEN:</t>
  </si>
  <si>
    <t>8. melléklet a(z) .../2025. (...) önkormányzati rendelethez</t>
  </si>
  <si>
    <t>Kimutatás a céljelleggel juttatott támogatások felhasználásáról</t>
  </si>
  <si>
    <t>Támogatott szervezet neve</t>
  </si>
  <si>
    <t>Támogatás célja</t>
  </si>
  <si>
    <t>Támogatás összege</t>
  </si>
  <si>
    <t>a</t>
  </si>
  <si>
    <t>Gyula és Környéke Többcélú Kistérségi Társulás</t>
  </si>
  <si>
    <t>Tagdíj</t>
  </si>
  <si>
    <t>b</t>
  </si>
  <si>
    <t>Civil szervezetek</t>
  </si>
  <si>
    <t>Működési támogatás</t>
  </si>
  <si>
    <t>c</t>
  </si>
  <si>
    <t>Lakosság</t>
  </si>
  <si>
    <t>BURSA Hungarica ösztöndíj</t>
  </si>
  <si>
    <t>d</t>
  </si>
  <si>
    <t>TÖOSZ, Katasztrófavédelem, Leader</t>
  </si>
  <si>
    <t>Tagdíjak</t>
  </si>
  <si>
    <t>e</t>
  </si>
  <si>
    <t>Eleki USE visszatérítendő támogatás Leader</t>
  </si>
  <si>
    <t>Megelőlegezés</t>
  </si>
  <si>
    <t>f</t>
  </si>
  <si>
    <t>M.V. Vállalkozásfejlesztési Alapítvány</t>
  </si>
  <si>
    <t>Mikró hitelhez kamattámogatás</t>
  </si>
  <si>
    <t>g</t>
  </si>
  <si>
    <t>Helyi védettségű épületek felújítás támogatása</t>
  </si>
  <si>
    <t>h</t>
  </si>
  <si>
    <t>Szennyvíz rákötés ösztönzés</t>
  </si>
  <si>
    <t>i</t>
  </si>
  <si>
    <t>Első lakáshoz jutók támogatása</t>
  </si>
  <si>
    <t>j</t>
  </si>
  <si>
    <t>Eleki Német Nemzetiségi Önkormányzat</t>
  </si>
  <si>
    <t>Gerolzhofeni cserediák program támogatása</t>
  </si>
  <si>
    <t>k</t>
  </si>
  <si>
    <t>Külterületi utak</t>
  </si>
  <si>
    <t>Pályázat visszafizetés</t>
  </si>
  <si>
    <t>l</t>
  </si>
  <si>
    <t>Eleki Hulladékgazdálkodási Nonprofit Kft.</t>
  </si>
  <si>
    <t xml:space="preserve">2024 Nyári diákmunkások foglalkoztatásának finanszírozásának megelőlegezése </t>
  </si>
  <si>
    <t>m</t>
  </si>
  <si>
    <t>Eleki Cigány Nemzetiségi Önkormányzat</t>
  </si>
  <si>
    <t>n</t>
  </si>
  <si>
    <t>Mokán Mihály</t>
  </si>
  <si>
    <t>Könyvkiadáshoz támogatás</t>
  </si>
  <si>
    <t>o</t>
  </si>
  <si>
    <t>p</t>
  </si>
  <si>
    <t>q</t>
  </si>
  <si>
    <t>r</t>
  </si>
  <si>
    <t>s</t>
  </si>
  <si>
    <t>t</t>
  </si>
  <si>
    <t>9. melléklet a(z) .../2025. (...) önkormányzati rendelethez</t>
  </si>
  <si>
    <t>2024. évi zárszámadás pénzügyi mérlege, előző évek teljesítéseivel</t>
  </si>
  <si>
    <t>2021. évi 
teljesítés</t>
  </si>
  <si>
    <t>2022. évi 
teljesítés</t>
  </si>
  <si>
    <t>2023. évi 
teljesítés</t>
  </si>
  <si>
    <t>KÖLTSÉGVETÉSI BEVÉTELEK ÖSSZESEN: (1+…+8)</t>
  </si>
  <si>
    <t>KÖLTSÉGVETÉSI KIADÁSOK ÖSSZESEN (1 + 2)</t>
  </si>
  <si>
    <t>KIADÁSOK ÖSSZESEN: (3 + 10)</t>
  </si>
  <si>
    <t>1. tájékoztató tábla a(z) .../2025. (...) önkormányzati rendelethez</t>
  </si>
  <si>
    <t>Többéves kihatással járó döntésekből származó kötelezettségek célok szerint, évenkénti Részletezőban</t>
  </si>
  <si>
    <t>1. Működési célú hiteltörlesztés (tőke + kamat)</t>
  </si>
  <si>
    <t>J</t>
  </si>
  <si>
    <t>K</t>
  </si>
  <si>
    <t>Kötelezettség- 
vállalás 
éve</t>
  </si>
  <si>
    <t>Összes vállalt kötelezettség</t>
  </si>
  <si>
    <t>Még fennálló kötelezettség</t>
  </si>
  <si>
    <t>Működési célú hiteltörlesztés (tőke + kamat) összesen</t>
  </si>
  <si>
    <t>2. Felhalmozási célú hiteltörlesztés (tőke + kamat)</t>
  </si>
  <si>
    <t>Felhalmozási célú hiteltörlesztés (tőke + kamat) összesen</t>
  </si>
  <si>
    <t>3. Beruházások feladatonként</t>
  </si>
  <si>
    <t>Beruházások összesen</t>
  </si>
  <si>
    <t>4. Felújítások célonként</t>
  </si>
  <si>
    <t>4.1.</t>
  </si>
  <si>
    <t>4.2.</t>
  </si>
  <si>
    <t>4.3.</t>
  </si>
  <si>
    <t>4.4.</t>
  </si>
  <si>
    <t>Felújítások összesen</t>
  </si>
  <si>
    <t>5. Egyéb több éves kihatású kiadások</t>
  </si>
  <si>
    <t>5.1.</t>
  </si>
  <si>
    <t>5.2.</t>
  </si>
  <si>
    <t>5.3.</t>
  </si>
  <si>
    <t>5.4.</t>
  </si>
  <si>
    <t>Egyéb többéves kihatású kiadások összesen</t>
  </si>
  <si>
    <t>6. Többéves kihatású kiadások összesen</t>
  </si>
  <si>
    <t>Jogcím darabszáma</t>
  </si>
  <si>
    <t>6.1.</t>
  </si>
  <si>
    <t>6.2.</t>
  </si>
  <si>
    <t>6.3.</t>
  </si>
  <si>
    <t>6.4.</t>
  </si>
  <si>
    <t>6.5.</t>
  </si>
  <si>
    <t>Többéves kihatású kiadások összesen</t>
  </si>
  <si>
    <t>2. tájékoztató tábla a(z) .../2025. (...) önkormányzati rendelethez</t>
  </si>
  <si>
    <t>Az önkormányzat által adott közvetett támogatások (kedvezmények)</t>
  </si>
  <si>
    <t>Bevételi jogcím</t>
  </si>
  <si>
    <t>Tervezett közvetett támogatás</t>
  </si>
  <si>
    <t>Tényleges közvetett támogatás</t>
  </si>
  <si>
    <t>Helyi adóból biztosított kedvezmény, mentesség összesen</t>
  </si>
  <si>
    <t xml:space="preserve">Építményadó </t>
  </si>
  <si>
    <t xml:space="preserve">Telekadó </t>
  </si>
  <si>
    <t xml:space="preserve">Magánszemélyek kommunális adója </t>
  </si>
  <si>
    <t xml:space="preserve">Idegenforgalmi adó tartózkodás után </t>
  </si>
  <si>
    <t xml:space="preserve">Idegenforgalmi adó épület után </t>
  </si>
  <si>
    <t xml:space="preserve">Iparűzési adó állandó jelleggel végzett iparűzési tevékenység után </t>
  </si>
  <si>
    <t>Egyéb bevételekből biztosított kedvezmény, mentesség összesen</t>
  </si>
  <si>
    <t>Ellátottak térítési díjának méltányosságból történő elengedése</t>
  </si>
  <si>
    <t>Ellátottak kártérítésének méltányosságból történő elengedése</t>
  </si>
  <si>
    <t>Lakosság részére lakásépítéshez nyújtott kölcsön elengedése</t>
  </si>
  <si>
    <t>Lakosság részére lakásfelújításhoz nyújtott kölcsön elengedése</t>
  </si>
  <si>
    <t>2.5.</t>
  </si>
  <si>
    <t>Gépjárműadóból biztosított kedvezmény, mentesség</t>
  </si>
  <si>
    <t>2.6.</t>
  </si>
  <si>
    <t>Helyiségek hasznosítása utáni kedvezmény, menteség</t>
  </si>
  <si>
    <t>2.7.</t>
  </si>
  <si>
    <t>Eszközök hasznosítása utáni kedvezmény, menteség</t>
  </si>
  <si>
    <t>2.8.</t>
  </si>
  <si>
    <t>Egyéb kedvezmény</t>
  </si>
  <si>
    <t>2.9.</t>
  </si>
  <si>
    <t>Egyéb kölcsön elengedése</t>
  </si>
  <si>
    <t>ÖSSZESEN (1+2):</t>
  </si>
  <si>
    <t>3. tájékoztató tábla a(z) .../2025. (...) önkormányzati rendelethez</t>
  </si>
  <si>
    <t xml:space="preserve">Adósság állomány alakulása lejárat, eszközök, bel- és külföldi hitelezők szerinti Részletezőban </t>
  </si>
  <si>
    <t>Adósságállomány eszközök szerint</t>
  </si>
  <si>
    <t>Nem lejárt kötelezettség</t>
  </si>
  <si>
    <t>1-90 nap közötti lejárt kötelezettség</t>
  </si>
  <si>
    <t>91-180 nap közötti lejárt kötelezettség</t>
  </si>
  <si>
    <t>181-360 nap közötti lejárt kötelezettség</t>
  </si>
  <si>
    <t>360 napon túli lejárt kötelezettség</t>
  </si>
  <si>
    <t>Összes lejárt tartozás</t>
  </si>
  <si>
    <t>Összes tartozás</t>
  </si>
  <si>
    <t>Adóhatósággal szembeni tartozások</t>
  </si>
  <si>
    <t>Központi költségvetéssel szemben fennálló tartozás</t>
  </si>
  <si>
    <t>Elkülönített állami pénzalapokkal szembeni tartozás</t>
  </si>
  <si>
    <t>TB alapokkal szembeni tartozás</t>
  </si>
  <si>
    <t>Tartozásállomány önkormányzatok és intézmények felé</t>
  </si>
  <si>
    <t>Szállítói tartozás</t>
  </si>
  <si>
    <t>1.7.</t>
  </si>
  <si>
    <t>Egyéb adósság</t>
  </si>
  <si>
    <t>Belföldi hitelezők összesen</t>
  </si>
  <si>
    <t>Külföldi szállítók</t>
  </si>
  <si>
    <t>Külföldi hitelezők összesen</t>
  </si>
  <si>
    <t>Hitelezők összesen</t>
  </si>
  <si>
    <t>4. tájékoztató tábla a(z) .../2025. (...) önkormányzati rendelethez</t>
  </si>
  <si>
    <t>Az önkormányzat által nyújtott hitel és kölcsön alakulása lejárat és eszközök szerinti Részletezőban</t>
  </si>
  <si>
    <t>1. Rövid lejáratú hitelek, kölcsönök</t>
  </si>
  <si>
    <t>Hitel, kölcsön megnevezése</t>
  </si>
  <si>
    <t>Kölcsön-
nyújtás
éve</t>
  </si>
  <si>
    <t>Lejárat
éve</t>
  </si>
  <si>
    <t>1.8.</t>
  </si>
  <si>
    <t>1.9.</t>
  </si>
  <si>
    <t>1.10.</t>
  </si>
  <si>
    <t>Rövid lejáratú hitel, kölcsön összesen</t>
  </si>
  <si>
    <t>2. Hosszú lejáratú hitelek, kölcsönök</t>
  </si>
  <si>
    <t>2.10.</t>
  </si>
  <si>
    <t>Hosszú lejáratú hitel, kölcsön összesen</t>
  </si>
  <si>
    <t>3. Hitelek, kölcsönök összesen</t>
  </si>
  <si>
    <t>Hitel, kölcsön összesen</t>
  </si>
  <si>
    <t>5. tájékoztató tábla a(z) .../2025. (...) önkormányzati rendelethez</t>
  </si>
  <si>
    <t>VAGYONKIMUTATÁS a könyvviteli mérlegben értékkel szereplő eszközökről, állományi értékek szerint</t>
  </si>
  <si>
    <t>Eszközök</t>
  </si>
  <si>
    <t>2023. évi állomány</t>
  </si>
  <si>
    <t>2024. évi állomány</t>
  </si>
  <si>
    <t>Bruttó állományi érték</t>
  </si>
  <si>
    <t>Könyv szerinti állományi érték</t>
  </si>
  <si>
    <t>Becsült állományi érték</t>
  </si>
  <si>
    <t>A/I/1</t>
  </si>
  <si>
    <t xml:space="preserve"> Vagyoni értékű jogok</t>
  </si>
  <si>
    <t>A/I/2</t>
  </si>
  <si>
    <t xml:space="preserve"> Szellemi termékek</t>
  </si>
  <si>
    <t>A/I/3</t>
  </si>
  <si>
    <t xml:space="preserve"> Immateriális javak értékhelyesbítése</t>
  </si>
  <si>
    <t>A/I</t>
  </si>
  <si>
    <t xml:space="preserve"> Immateriális javak (=A/I/1+A/I/2+A/I/3)</t>
  </si>
  <si>
    <t>A/II/1</t>
  </si>
  <si>
    <t xml:space="preserve"> Ingatlanok és a kapcsolódó vagyoni értékű jogok</t>
  </si>
  <si>
    <t>A/II/2</t>
  </si>
  <si>
    <t xml:space="preserve"> Gépek, berendezések, felszerelések, járművek</t>
  </si>
  <si>
    <t>A/II/3</t>
  </si>
  <si>
    <t xml:space="preserve"> Tenyészállatok</t>
  </si>
  <si>
    <t>A/II/4</t>
  </si>
  <si>
    <t xml:space="preserve"> Beruházások, felújítások</t>
  </si>
  <si>
    <t>A/II/5</t>
  </si>
  <si>
    <t xml:space="preserve"> Tárgyi eszközök értékhelyesbítése</t>
  </si>
  <si>
    <t>A/II</t>
  </si>
  <si>
    <t xml:space="preserve"> Tárgyi eszközök  (=A/II/1+...+A/II/5)</t>
  </si>
  <si>
    <t>A/III/1</t>
  </si>
  <si>
    <t xml:space="preserve"> Tartós részesedések (=A/III/1a+…+A/III/1e)</t>
  </si>
  <si>
    <t>A/III/1a</t>
  </si>
  <si>
    <t xml:space="preserve"> - ebből: tartós részesedések jegybankban</t>
  </si>
  <si>
    <t>A/III/1b</t>
  </si>
  <si>
    <t xml:space="preserve"> - ebből: tartós részesedések nem pénzügyi vállalkozásban</t>
  </si>
  <si>
    <t>A/III/1c</t>
  </si>
  <si>
    <t xml:space="preserve"> - ebből: tartós részesedésel pénzügyi vállalkozásban</t>
  </si>
  <si>
    <t>A/III/1d</t>
  </si>
  <si>
    <t xml:space="preserve"> - ebből: tartós részesedések társulásban</t>
  </si>
  <si>
    <t>A/III/1e</t>
  </si>
  <si>
    <t xml:space="preserve"> - ebből: egyéb tartós részesedések</t>
  </si>
  <si>
    <t>A/III/2</t>
  </si>
  <si>
    <t xml:space="preserve"> Tartós hitelviszonyt megtestesítő értékpapírok (&gt;=A/III/2a+A/III/2/b)</t>
  </si>
  <si>
    <t>A/III/2a</t>
  </si>
  <si>
    <t xml:space="preserve"> - ebből: államkötvények</t>
  </si>
  <si>
    <t>A/III/2b</t>
  </si>
  <si>
    <t xml:space="preserve"> - ebből: helyi önkormányzatok kötvényei</t>
  </si>
  <si>
    <t>A/III/3</t>
  </si>
  <si>
    <t xml:space="preserve"> Befektetett pénzügyi eszközök értékhelyesbítése</t>
  </si>
  <si>
    <t>A/III</t>
  </si>
  <si>
    <t xml:space="preserve"> Befektetett pénzügyi eszközök (=A/III/1+A/III/2+A/III/3)</t>
  </si>
  <si>
    <t>A/IV/1</t>
  </si>
  <si>
    <t xml:space="preserve"> Koncesszióba, vagyonkezelésbe adott eszközök (=A/IV/1a+A/IV/1b+A/IV/1c)</t>
  </si>
  <si>
    <t>A/IV/1a</t>
  </si>
  <si>
    <t xml:space="preserve"> - ebből: immateriális javak</t>
  </si>
  <si>
    <t>A/IV/1b</t>
  </si>
  <si>
    <t xml:space="preserve"> - ebből: tárgyi eszközök</t>
  </si>
  <si>
    <t>A/IV/1c</t>
  </si>
  <si>
    <t xml:space="preserve"> - ebből: tartós részesedések, tartós hitelviszonyt megtestesítő értékpapírok</t>
  </si>
  <si>
    <t>A/IV/2</t>
  </si>
  <si>
    <t xml:space="preserve"> Koncesszióba, vagyonkezelésbe adott eszközök értékhelyesbítése</t>
  </si>
  <si>
    <t>A/IV</t>
  </si>
  <si>
    <t xml:space="preserve"> Koncesszióba, vagyonkezelésbe adott eszközök (=A/IV/1+A/IV/2)</t>
  </si>
  <si>
    <t xml:space="preserve"> NEMZETI VAGYONBA TARTOZÓ BEF.ESZKÖZÖK (=A/I+A/II+A/III+A/IV)</t>
  </si>
  <si>
    <t>B/I/1</t>
  </si>
  <si>
    <t xml:space="preserve"> Vásárolt készletek</t>
  </si>
  <si>
    <t>B/I/2</t>
  </si>
  <si>
    <t xml:space="preserve"> Átsorolt, követelés fejében átvett készletek</t>
  </si>
  <si>
    <t>B/I/3</t>
  </si>
  <si>
    <t xml:space="preserve"> Egyéb készletek</t>
  </si>
  <si>
    <t>B/I/4</t>
  </si>
  <si>
    <t xml:space="preserve">  Befejezetlen termelés, félkész termékek, késztermékek</t>
  </si>
  <si>
    <t>B/I/5</t>
  </si>
  <si>
    <t xml:space="preserve"> Növendék-, hízó és egyéb állatok</t>
  </si>
  <si>
    <t>B/I</t>
  </si>
  <si>
    <t xml:space="preserve"> Készletek (=B/I/1+…+B/I/5)</t>
  </si>
  <si>
    <t>B/II/1</t>
  </si>
  <si>
    <t xml:space="preserve"> Nem tartós részesedések</t>
  </si>
  <si>
    <t>B/II/2</t>
  </si>
  <si>
    <t xml:space="preserve"> Forgatási célú hitelviszonyt megtestesítő értékpapírok (&gt;=B/II/2a+…+B/II/2e)</t>
  </si>
  <si>
    <t>B/II/2a</t>
  </si>
  <si>
    <t xml:space="preserve"> - ebből: kárpótlási jegyek</t>
  </si>
  <si>
    <t>B/II/2b</t>
  </si>
  <si>
    <t xml:space="preserve"> - ebből: kincstárjegyek</t>
  </si>
  <si>
    <t>B/II/2c</t>
  </si>
  <si>
    <t>B/II/2d</t>
  </si>
  <si>
    <t>B/II</t>
  </si>
  <si>
    <t xml:space="preserve"> Értékpapírok (=B/II/1+B/II/2)</t>
  </si>
  <si>
    <t xml:space="preserve"> NEMZETI VAGYONBA TARTOZÓ FORGÓESZKÖZÖK (= B/I+B/II)</t>
  </si>
  <si>
    <t>C/I/1</t>
  </si>
  <si>
    <t xml:space="preserve"> Éven túli lejáratú forint lekötött bankbetétek</t>
  </si>
  <si>
    <t>C/I/2</t>
  </si>
  <si>
    <t xml:space="preserve"> Éven túli lejáratú deviza lekötött bankbetétek</t>
  </si>
  <si>
    <t>C/I</t>
  </si>
  <si>
    <t xml:space="preserve"> Lekötött bankbetétek (=C/I/1+…+C/I/2)</t>
  </si>
  <si>
    <t>C/II/1</t>
  </si>
  <si>
    <t xml:space="preserve"> Forintpénztár</t>
  </si>
  <si>
    <t>C/II/2</t>
  </si>
  <si>
    <t xml:space="preserve"> Valutapénztár</t>
  </si>
  <si>
    <t>C/II/3</t>
  </si>
  <si>
    <t xml:space="preserve"> Betétkönyvek, csekkek, elektronikus pénzeszközök</t>
  </si>
  <si>
    <t>C/II</t>
  </si>
  <si>
    <t xml:space="preserve"> Pénztárak, csekkek, betétkönyvek (=C/II/1+C/II/2+C/II/3)</t>
  </si>
  <si>
    <t>C/III/1</t>
  </si>
  <si>
    <t xml:space="preserve"> Kincstáron kívüli forintszámlák</t>
  </si>
  <si>
    <t>C/III/2</t>
  </si>
  <si>
    <t xml:space="preserve"> Kincstárban vezetett forintszámlák</t>
  </si>
  <si>
    <t>C/III</t>
  </si>
  <si>
    <t xml:space="preserve"> Forintszámlák (=C/III/1+C/III/2)</t>
  </si>
  <si>
    <t>C/IV/1</t>
  </si>
  <si>
    <t xml:space="preserve"> Kincstáron kívüli devizaszámlák</t>
  </si>
  <si>
    <t>C/IV/2</t>
  </si>
  <si>
    <t xml:space="preserve"> Kincstárban vezetett devizaszámlák</t>
  </si>
  <si>
    <t>C/IV</t>
  </si>
  <si>
    <t xml:space="preserve"> Devizaszámlák (=CIV/1+C/IV/2)</t>
  </si>
  <si>
    <t xml:space="preserve"> PÉNZESZKÖZÖK (=C/I+…+C/IV)</t>
  </si>
  <si>
    <t>D/I/1</t>
  </si>
  <si>
    <t xml:space="preserve"> Költségvetési évben esedékes követelések műk.c. támogatások bevételeire ÁH belülről (&gt;=D/I/1a)</t>
  </si>
  <si>
    <t>D/I/1a</t>
  </si>
  <si>
    <t xml:space="preserve"> - ebből: költségvetési évben esedékes követelések m.c.visszatérítendő tám.visszatér.ÁH belülről</t>
  </si>
  <si>
    <t>D/I/2</t>
  </si>
  <si>
    <t xml:space="preserve"> Költségvetési évben esedékes követelések felh.c.tám.bevételeire ÁH belülről (&gt;=D/I/2a)</t>
  </si>
  <si>
    <t>D/I/2a</t>
  </si>
  <si>
    <t xml:space="preserve"> - ebből: költségvetési évben esedékes követelések felh.c.visszatér.tám.visszatér. ÁH belülről</t>
  </si>
  <si>
    <t>D/I/3</t>
  </si>
  <si>
    <t xml:space="preserve"> Költségvetési évben esedékes követelések közhatalmi bevételre (=D/I/3a+…+D/I/3f)</t>
  </si>
  <si>
    <t>D/I/3a</t>
  </si>
  <si>
    <t xml:space="preserve">  - ebből: költségvetési évben esedékes követelések jövedelemadókra</t>
  </si>
  <si>
    <t>D/I/3b</t>
  </si>
  <si>
    <t xml:space="preserve"> - ebből: költségvetési évben esedékes követelések szociális hozzájárulási adóra és járulékokra</t>
  </si>
  <si>
    <t>D/I/3c</t>
  </si>
  <si>
    <t xml:space="preserve"> - ebből: költségvetési évben esedékes követelések bérhez és foglalkoztatáshoz kapcsolódó adókra</t>
  </si>
  <si>
    <t>D/I/3d</t>
  </si>
  <si>
    <t xml:space="preserve"> - ebből: költségvetési évben esedékes követelések vagyoni típusú adókra</t>
  </si>
  <si>
    <t>D/I/3e</t>
  </si>
  <si>
    <t xml:space="preserve"> - ebből: költségvetési évben esedékes követelések termékek és szolgáltatások adóira</t>
  </si>
  <si>
    <t>D/I/3f</t>
  </si>
  <si>
    <t xml:space="preserve"> - ebből: költségvetési évben esedékes követelések egyéb közhatalmi bevételekre</t>
  </si>
  <si>
    <t>D/I/4</t>
  </si>
  <si>
    <t xml:space="preserve"> Költségvetési évben esedékes követelések működési bevételre (=D/I/4a+…+D/I/4i)</t>
  </si>
  <si>
    <t>D/I/4a</t>
  </si>
  <si>
    <t xml:space="preserve"> - ebből: költségvetési évben esedékes köv.készletért.ellenért., szolg.ellenért., közv.szolg.ellenértékére</t>
  </si>
  <si>
    <t>D/I/4b</t>
  </si>
  <si>
    <t xml:space="preserve"> - ebből: költségvetési évben esedékes követelések tulajdonosi bevételekre</t>
  </si>
  <si>
    <t>D/I/4c</t>
  </si>
  <si>
    <t xml:space="preserve"> - ebből: költségvetési évben esedékes követelések ellátási díjakra</t>
  </si>
  <si>
    <t>D/I/4d</t>
  </si>
  <si>
    <t xml:space="preserve"> - ebből: költségvetési évben esedékes követelések kiszámlázott általános forgalmi adóra</t>
  </si>
  <si>
    <t>D/I/4e</t>
  </si>
  <si>
    <t xml:space="preserve"> - ebből: költségvetési évben esedékes követelések általános forgalmi adó visszatérítésére</t>
  </si>
  <si>
    <t>D/I/4f</t>
  </si>
  <si>
    <t xml:space="preserve"> - ebből: költségvetési évben esedékes követelések kamatbevételekre és más nyereségjellegű bev.</t>
  </si>
  <si>
    <t>D/I/4g</t>
  </si>
  <si>
    <t xml:space="preserve"> - ebből: költségvetési évben esedékes követelések egyéb pénzügyi műveletek bevételeire</t>
  </si>
  <si>
    <t>D/I/4h</t>
  </si>
  <si>
    <t xml:space="preserve"> - ebből: költségvetési évben esedékes követelések biztosító által fizetett kártérítésre</t>
  </si>
  <si>
    <t>D/I/4i</t>
  </si>
  <si>
    <t xml:space="preserve"> - ebből: költségvetési évben esedékes követelések egyéb működési bevételekre</t>
  </si>
  <si>
    <t>D/I/5</t>
  </si>
  <si>
    <t xml:space="preserve"> Költségvetési évben esedékes követelések felhalmozási bevételre (=D/I/5a+…+D/I/5e)</t>
  </si>
  <si>
    <t>D/I/5a</t>
  </si>
  <si>
    <t xml:space="preserve"> - ebből: költségvetési évben esedékes követelések immateriális javak értékesítésére</t>
  </si>
  <si>
    <t>D/I/5b</t>
  </si>
  <si>
    <t xml:space="preserve"> - ebből: költségvetési évben esedékes követelések ingatlanok értékesítésére</t>
  </si>
  <si>
    <t>D/I/5c</t>
  </si>
  <si>
    <t xml:space="preserve"> - ebből: költségvetési évben esedékes követelések egyéb tárgyi eszközök értékesítésére</t>
  </si>
  <si>
    <t>D/I/5d</t>
  </si>
  <si>
    <t xml:space="preserve"> - ebből: költségvetési évben esedékes követelések részesedések értékesítésére</t>
  </si>
  <si>
    <t>D/I/5e</t>
  </si>
  <si>
    <t xml:space="preserve"> - ebből: költségvetési évben esedékes követelések részesedések megszűnéséhez kapcsolódó bev.</t>
  </si>
  <si>
    <t>D/I/6</t>
  </si>
  <si>
    <t xml:space="preserve"> Költségvetési évben esedékes követelések m.c.átvett pénzeszközre (&gt;=D/I/6a+D/I/6b+D/I/6c)</t>
  </si>
  <si>
    <t>D/I/6a</t>
  </si>
  <si>
    <t xml:space="preserve"> - ebből: költségvetési évben esedékes köv.műk.c.visszatér.tám., kölcsönök visszatérülése az EU-tól</t>
  </si>
  <si>
    <t>D/I/6b</t>
  </si>
  <si>
    <t xml:space="preserve"> - ebből: költs.évben esed.köv.műk.c.visszatér.tám., kölcs.visszatér.korm. és más nemz.szerv.</t>
  </si>
  <si>
    <t>D/I/6c</t>
  </si>
  <si>
    <t xml:space="preserve"> - ebből: költségvetési évben esedékes köv.műk.c.visszatér.tám., kölcs.visszatér. ÁH kívülről</t>
  </si>
  <si>
    <t>D/I/7</t>
  </si>
  <si>
    <t xml:space="preserve"> Költségvetési évben esedékes köv.felh.c.átvett pénzeszközre (&gt;=D/I/7a+D/I/7b+D/I/7c)</t>
  </si>
  <si>
    <t>D/I/7a</t>
  </si>
  <si>
    <t xml:space="preserve"> - ebből: költségvetési évben esedékes köv.felhalm.c.visszatér.tám., kölcs.visszatér. az EUtól</t>
  </si>
  <si>
    <t>D/I/7b</t>
  </si>
  <si>
    <t xml:space="preserve"> - ebből: költ.évben esed.köv.felh.c.visszatér.tám., kölcs.visszatér.korm. és más nemz.szerv.</t>
  </si>
  <si>
    <t>D/I/7c</t>
  </si>
  <si>
    <t xml:space="preserve"> - ebből: költ.évben esed.köv.felh.c.visszatér.tám., kölcs. visszatérülésére ÁH kívülről</t>
  </si>
  <si>
    <t>D/I/8</t>
  </si>
  <si>
    <t xml:space="preserve"> Költségvetési évben esedékes követelések finanszírozási bevételekre (&gt;=D/I/8a+…+D/I/8g)</t>
  </si>
  <si>
    <t>D/I/8a</t>
  </si>
  <si>
    <t xml:space="preserve"> - ebből: költ.évben esed.köv.forgatási célú belföldi értékpapírok beváltásából, értékesítéséből</t>
  </si>
  <si>
    <t>D/I/8b</t>
  </si>
  <si>
    <t xml:space="preserve"> - ebből: költ.évben esed.köv.befektetési célú belföldi értékpapírok beváltásából, értékesítéséből</t>
  </si>
  <si>
    <t>D/I/8c</t>
  </si>
  <si>
    <t xml:space="preserve"> - ebből: költ.évben esedékes követelések államháztartáson belüli megelőlegezések törlesztésére</t>
  </si>
  <si>
    <t>D/I/8d</t>
  </si>
  <si>
    <t xml:space="preserve"> - ebből: költségvetési évben esedékes követelések hosszú lejáratú tulajdonosi kölcsönök bevételeire</t>
  </si>
  <si>
    <t>D/I/8e</t>
  </si>
  <si>
    <t xml:space="preserve"> - ebből: költségvetési évben esedékes követelések rövid lejáratú tulajdonosi kölcsönök bevételeire</t>
  </si>
  <si>
    <t>D/I/8f</t>
  </si>
  <si>
    <t xml:space="preserve"> - ebből: költ.évben esed.köv.forgatási célú külföldi értékpapírok beváltásából, értékesítéséből</t>
  </si>
  <si>
    <t>D/I/8g</t>
  </si>
  <si>
    <t xml:space="preserve"> - ebből: költ.évben esed.köv.befektetési célú külföldi értékpapírok beváltásából, értékesítéséből</t>
  </si>
  <si>
    <t>D/I</t>
  </si>
  <si>
    <t xml:space="preserve"> Költségvetési évben esedékes követelések (=D/I/1+…+D/I/8)</t>
  </si>
  <si>
    <t>D/II/1</t>
  </si>
  <si>
    <t xml:space="preserve"> Költ.évet követően esed.köv.műk.c.tám.bevételeire államháztartáson belülről (&gt;=D/II/1a)</t>
  </si>
  <si>
    <t>D/II/1a</t>
  </si>
  <si>
    <t xml:space="preserve"> - ebből: költ.évet köv.esed.köv.műk.c.visszatér.tám., kölcs.visszatérülésére ÁH belülről</t>
  </si>
  <si>
    <t>D/II/2</t>
  </si>
  <si>
    <t xml:space="preserve"> Költs.évet köv.esed.köv.felh.c.támogatások bevételeire államháztartáson belülről (&gt;=D/II/2a)</t>
  </si>
  <si>
    <t>D/II/2a</t>
  </si>
  <si>
    <t xml:space="preserve"> - ebből: költ.évet köv.esed.köv.felh.c.visszatér.tám., kölcs.visszatérülésére ÁH belülről</t>
  </si>
  <si>
    <t>D/II/3</t>
  </si>
  <si>
    <t xml:space="preserve"> Költségvetési évet követően esedékes követelések közhatalmi bevételre (=D/II/3a+…+D/II/3f)</t>
  </si>
  <si>
    <t>D/II/3a</t>
  </si>
  <si>
    <t xml:space="preserve"> - ebből: költségvetési évet követően esedékes követelések jövedelemadókra</t>
  </si>
  <si>
    <t>D/II/3b</t>
  </si>
  <si>
    <t xml:space="preserve"> - ebből: költ.évet követően esedékes követelések szociális hozzájárulási adóra és járulékokra</t>
  </si>
  <si>
    <t>D/II/3c</t>
  </si>
  <si>
    <t xml:space="preserve"> - ebből: költ.évet követően esedékes köv.bérhez és foglalkoztatáshoz kapcsolódó adókra</t>
  </si>
  <si>
    <t>D/II/3d</t>
  </si>
  <si>
    <t xml:space="preserve"> - ebből: költségvetési évet követően esedékes követelések vagyoni típusú adókra</t>
  </si>
  <si>
    <t>D/II/3e</t>
  </si>
  <si>
    <t xml:space="preserve"> - ebből: költségvetési évet követően esedékes követelések termékek és szolgáltatások adóira</t>
  </si>
  <si>
    <t>D/II/3f</t>
  </si>
  <si>
    <t xml:space="preserve"> - ebből: költségvetési évet követően esedékes követelések egyéb közhatalmi bevételekre</t>
  </si>
  <si>
    <t>D/II/4</t>
  </si>
  <si>
    <t xml:space="preserve"> Költségvetési évet követően esedékes követelések működési bevételre (=D/II/4a+…+D/II/4i)</t>
  </si>
  <si>
    <t>D/II/4a</t>
  </si>
  <si>
    <t xml:space="preserve"> - ebből: költ.évet köv.esed.köv.készletért.ellenért., szolg.ellenért., közv.szolg. ellenértékére</t>
  </si>
  <si>
    <t>D/II/4b</t>
  </si>
  <si>
    <t xml:space="preserve"> - ebből: költségvetési évet követően esedékes követelések tulajdonosi bevételekre</t>
  </si>
  <si>
    <t>D/II/4c</t>
  </si>
  <si>
    <t xml:space="preserve"> - ebből: költségvetési évet követően esedékes követelések ellátási díjakra</t>
  </si>
  <si>
    <t>D/II/4d</t>
  </si>
  <si>
    <t xml:space="preserve"> - ebből: költségvetési évet követően esedékes követelések kiszámlázott általános forgalmi adóra</t>
  </si>
  <si>
    <t>D/II/4e</t>
  </si>
  <si>
    <t xml:space="preserve"> - ebből: költségvetési évet követően esedékes követelések általános forgalmi adó visszatérítésére</t>
  </si>
  <si>
    <t>D/II/4f</t>
  </si>
  <si>
    <t xml:space="preserve"> - ebből: költ.évet követően esedékes köv.kamatbevételekre és más nyereségjellegű bevételekre</t>
  </si>
  <si>
    <t>D/II/4g</t>
  </si>
  <si>
    <t xml:space="preserve"> - ebből: költségvetési évet követően esedékes követelések egyéb pénzügyi műveletek bevételeire</t>
  </si>
  <si>
    <t>D/II/4h</t>
  </si>
  <si>
    <t xml:space="preserve"> - ebből: költségvetési évet követően esedékes követelések biztosító által fizetett kártérítésre</t>
  </si>
  <si>
    <t>D/II/4i</t>
  </si>
  <si>
    <t xml:space="preserve"> - ebből: költségvetési évet követően esedékes követelések egyéb működési bevételekre</t>
  </si>
  <si>
    <t>D/II/5</t>
  </si>
  <si>
    <t xml:space="preserve"> Költ.évet követően esedékes követelések felhalmozási bevételre (=D/II/5a+…+D/II/5e)</t>
  </si>
  <si>
    <t>D/II/5a</t>
  </si>
  <si>
    <t xml:space="preserve"> - ebből: költségvetési évet követően esedékes követelések immateriális javak értékesítésére</t>
  </si>
  <si>
    <t>D/II/5b</t>
  </si>
  <si>
    <t xml:space="preserve"> - ebből: költségvetési évet követően esedékes követelések ingatlanok értékesítésére</t>
  </si>
  <si>
    <t>D/II/5c</t>
  </si>
  <si>
    <t xml:space="preserve"> - ebből: költségvetési évet követően esedékes követelések egyéb tárgyi eszközök értékesítésére</t>
  </si>
  <si>
    <t>D/II/5d</t>
  </si>
  <si>
    <t xml:space="preserve"> - ebből: költségvetési évet követően esedékes követelések részesedések értékesítésére</t>
  </si>
  <si>
    <t>D/II/5e</t>
  </si>
  <si>
    <t xml:space="preserve"> - ebből: költ.évet követően esedékes köv.részesedések megszűnéséhez kapcsolódó bevételekre</t>
  </si>
  <si>
    <t>D/II/6</t>
  </si>
  <si>
    <t xml:space="preserve"> Költ.évet követően esedékes köv.műk.c.átvett pénzeszk. (&gt;=D/II/6a+D/II/6b+D/II/6c)</t>
  </si>
  <si>
    <t>D/II/6a</t>
  </si>
  <si>
    <t xml:space="preserve"> - ebből: költ.évet köv.esed.köv.műk.c.visszatér.tám., kölcs.visszatérülése az Európai Uniótól</t>
  </si>
  <si>
    <t>D/II/6b</t>
  </si>
  <si>
    <t xml:space="preserve"> - ebből: költ.évet köv.esed.köv.műk.c.visszatér.tám., kölcs.visszatér.korm. és más nemz.szerv.</t>
  </si>
  <si>
    <t>D/II/6c</t>
  </si>
  <si>
    <t xml:space="preserve"> - ebből: költ.évet követően esed.köv.műk.c.visszatér.tám., kölcs.visszatérülésére ÁH kívülről</t>
  </si>
  <si>
    <t>D/II/7</t>
  </si>
  <si>
    <t xml:space="preserve"> Költ.évet követően esed.köv.felh.c.átvett pénzeszközre (&gt;=D/II/7a+D/II/7b+D/II/7c)</t>
  </si>
  <si>
    <t>D/II/7a</t>
  </si>
  <si>
    <t xml:space="preserve"> - ebből: költ.évet követően esed.köv.felh.c.visszatér.tám., kölcs.visszatér.az Európai Uniótól</t>
  </si>
  <si>
    <t>D/II/7b</t>
  </si>
  <si>
    <t xml:space="preserve"> - ebből: költ.évet köv.esed.köve.felh.c.visszatér.tám., kölcs.visszatér.korm.és más nemz.szerv.</t>
  </si>
  <si>
    <t>D/II/7c</t>
  </si>
  <si>
    <t xml:space="preserve"> - ebből: költ.évet köv.esedékes köv.felh.c.visszatér.tám., kölcs.visszatér. ÁH kívülről</t>
  </si>
  <si>
    <t>D/II/8</t>
  </si>
  <si>
    <t xml:space="preserve"> Költ.évet köv.esed.köv.fin.bevételekre (=D/II/8a+D/II/8b+D/II/8c+D/II/8d)</t>
  </si>
  <si>
    <t>D/II8a</t>
  </si>
  <si>
    <t xml:space="preserve"> - ebből: költ.évet köv.esed.köv.bef.célú belf.értékpapírok beváltásából, értékesítéséből</t>
  </si>
  <si>
    <t>D/II8b</t>
  </si>
  <si>
    <t xml:space="preserve"> - ebből: költ.évet köv.esedékes követelések ÁH belüli megelőlegezések törlesztésére</t>
  </si>
  <si>
    <t>D/II8c</t>
  </si>
  <si>
    <t xml:space="preserve"> - ebből: költ.évet követően esed.követelések hosszú lejáratú tulajd.kölcsönök bevételeire</t>
  </si>
  <si>
    <t>D/II8d</t>
  </si>
  <si>
    <t xml:space="preserve"> - ebből: költ.évet követően esed.köv.bef.c.külföldi értékpapírok beváltásából, értékesítéséből</t>
  </si>
  <si>
    <t>D/II</t>
  </si>
  <si>
    <t xml:space="preserve"> Költségvetési évet követően esedékes követelések (=D/II/1+…+D/II/8)</t>
  </si>
  <si>
    <t>D/III/1</t>
  </si>
  <si>
    <t xml:space="preserve"> Adott előlegek (=D/III/1a+…+D/III/1f)</t>
  </si>
  <si>
    <t>D/III/1a</t>
  </si>
  <si>
    <t xml:space="preserve"> - ebből: immateriális javakra adott előlegek</t>
  </si>
  <si>
    <t>D/III/1b</t>
  </si>
  <si>
    <t xml:space="preserve"> - ebből: beruházásokra, felújításokra adott előlegek</t>
  </si>
  <si>
    <t>D/III/1c</t>
  </si>
  <si>
    <t xml:space="preserve"> - ebből: készletekre adott előlegek</t>
  </si>
  <si>
    <t>D/III/1d</t>
  </si>
  <si>
    <t xml:space="preserve"> - ebből: igénybe vett szolgáltatásra adott előlegek</t>
  </si>
  <si>
    <t>D/III/1e</t>
  </si>
  <si>
    <t xml:space="preserve"> - ebből: foglalkoztatottaknak adott előlegek</t>
  </si>
  <si>
    <t>D/III/1f</t>
  </si>
  <si>
    <t xml:space="preserve"> - ebből: túlfizetések, téves és visszajáró kifizetések</t>
  </si>
  <si>
    <t>D/III/2</t>
  </si>
  <si>
    <t xml:space="preserve"> Továbbadási célból folyósított támogatások, ellátások elszámolása</t>
  </si>
  <si>
    <t>D/III/3</t>
  </si>
  <si>
    <t xml:space="preserve"> Más által beszedett bevételek elszámolása</t>
  </si>
  <si>
    <t>D/III/4</t>
  </si>
  <si>
    <t xml:space="preserve"> Forgótőke elszámolása</t>
  </si>
  <si>
    <t>D/III/5</t>
  </si>
  <si>
    <t xml:space="preserve"> Vagyonkezelésbe adott eszközökkel kapcsolatos visszapótlási követelés elszámolása</t>
  </si>
  <si>
    <t>D/III/6</t>
  </si>
  <si>
    <t xml:space="preserve"> Nem társadalombiztosítás pénzügyi alapjait terhelő kifizetett ellátások megtérítésének elszámolása</t>
  </si>
  <si>
    <t>D/III/7</t>
  </si>
  <si>
    <t xml:space="preserve"> Folyósított, megelőlegezett társadalombiztosítási és családtámogatási ellátások elszámolása</t>
  </si>
  <si>
    <t>D/III/8</t>
  </si>
  <si>
    <t xml:space="preserve"> Részesedésszerzés esetén átadott eszközök</t>
  </si>
  <si>
    <t>D/III/9</t>
  </si>
  <si>
    <t xml:space="preserve"> Letétre, megőrzésre, fedezetkezelésre átadott pénzeszközök, biztosítékok</t>
  </si>
  <si>
    <t>D/III</t>
  </si>
  <si>
    <t xml:space="preserve"> Követelés jellegű sajátos elszámolások (=D/III/1+…+D/III/9)</t>
  </si>
  <si>
    <t xml:space="preserve"> KÖVETELÉSEK  (=D/I+D/II+D/III)</t>
  </si>
  <si>
    <t>E/I/1</t>
  </si>
  <si>
    <t xml:space="preserve"> Adott előleghez kapcsolódó előzetesen felszámított levonható általános forgalmi adó</t>
  </si>
  <si>
    <t>E/I/2</t>
  </si>
  <si>
    <t xml:space="preserve"> Más előzetesen felszámított levonható általános forgalmi adó</t>
  </si>
  <si>
    <t>E/I/3</t>
  </si>
  <si>
    <t xml:space="preserve"> Adott előleghez kapcsolódó előzetesen felszámított nem levonható általános forgalmi adó</t>
  </si>
  <si>
    <t>E/I/4</t>
  </si>
  <si>
    <t xml:space="preserve"> Más előzetesen felszámított nem levonható általános forgalmi adó</t>
  </si>
  <si>
    <t>E/I</t>
  </si>
  <si>
    <t xml:space="preserve"> Előzetesen felszámított általános forgalmi adó elszámolása (=E/I/1+…+E/I/4)</t>
  </si>
  <si>
    <t>E/II/1</t>
  </si>
  <si>
    <t xml:space="preserve"> Kapott előleghez kapcsolódó fizetendő általános forgalmi adó</t>
  </si>
  <si>
    <t>E/II/2</t>
  </si>
  <si>
    <t xml:space="preserve"> Más fizetendő általános forgalmi adó</t>
  </si>
  <si>
    <t>E/II</t>
  </si>
  <si>
    <t xml:space="preserve"> Fizetendő általános forgalmi adó elszámolása (=E/II/1+E/II/2)</t>
  </si>
  <si>
    <t>E/III/1</t>
  </si>
  <si>
    <t xml:space="preserve"> December havi illetmények, munkabérek elszámolása</t>
  </si>
  <si>
    <t>E/III/2</t>
  </si>
  <si>
    <t xml:space="preserve"> Utalványok, bérl.és más hasonló, készpénz-hely.fiz.eszköznek nem minősülő eszk.elszámolásai</t>
  </si>
  <si>
    <t>E/III</t>
  </si>
  <si>
    <t xml:space="preserve"> Egyéb sajátos eszközoldali elszámolások (=E/III/1+E/III/2)</t>
  </si>
  <si>
    <t xml:space="preserve"> EGYÉB SAJÁTOS ELSZÁMOLÁSOK (=E/I+E/II+E/III)</t>
  </si>
  <si>
    <t>F/1</t>
  </si>
  <si>
    <t xml:space="preserve">  Eredményszemléletű bevételek aktív időbeli elhatárolása</t>
  </si>
  <si>
    <t>F/2</t>
  </si>
  <si>
    <t xml:space="preserve"> Költségek, ráfordítások aktív időbeli elhatárolása</t>
  </si>
  <si>
    <t>F/3</t>
  </si>
  <si>
    <t xml:space="preserve"> Halasztott ráfordítások</t>
  </si>
  <si>
    <t xml:space="preserve"> AKTÍV IDŐBELI  ELHATÁROLÁSOK  (=F/1+F/2+F/3)</t>
  </si>
  <si>
    <t>ESZKÖZÖK ÖSSZESEN (=A+B+C+D+E+F):</t>
  </si>
  <si>
    <t>6.1. tájékoztató tábla a(z) .../2025. (...) önkormányzati rendelethez</t>
  </si>
  <si>
    <t>VAGYONKIMUTATÁS a könyvviteli mérlegben értékkel szereplő forrásokról</t>
  </si>
  <si>
    <t>Mérleg</t>
  </si>
  <si>
    <t>Források</t>
  </si>
  <si>
    <t>G/I</t>
  </si>
  <si>
    <t xml:space="preserve">  Nemzeti vagyon induláskori értéke</t>
  </si>
  <si>
    <t>G/II</t>
  </si>
  <si>
    <t xml:space="preserve"> Nemzeti vagyon változásai</t>
  </si>
  <si>
    <t>G/III</t>
  </si>
  <si>
    <t xml:space="preserve"> Egyéb eszközök induláskori értéke és változásai</t>
  </si>
  <si>
    <t>G/IV</t>
  </si>
  <si>
    <t xml:space="preserve"> Felhalmozott eredmény</t>
  </si>
  <si>
    <t>G/V</t>
  </si>
  <si>
    <t xml:space="preserve"> Eszközök értékhelyesbítésének forrása</t>
  </si>
  <si>
    <t>G/VI</t>
  </si>
  <si>
    <t xml:space="preserve"> Mérleg szerinti eredmény</t>
  </si>
  <si>
    <t xml:space="preserve"> SAJÁT TŐKE  (= G/I+…+G/VI)</t>
  </si>
  <si>
    <t>H/I/1</t>
  </si>
  <si>
    <t xml:space="preserve"> Költségvetési évben esedékes kötelezettségek személyi juttatásokra</t>
  </si>
  <si>
    <t>H/I/2</t>
  </si>
  <si>
    <t xml:space="preserve"> Költségvetési évben esedékes köt.munkaadókat terhelő járulékokra és szociális hozzájárulási adóra</t>
  </si>
  <si>
    <t>H/I/3</t>
  </si>
  <si>
    <t xml:space="preserve"> Költségvetési évben esedékes kötelezettségek dologi kiadásokra</t>
  </si>
  <si>
    <t>H/I/4</t>
  </si>
  <si>
    <t xml:space="preserve"> Költségvetési évben esedékes kötelezettségek ellátottak pénzbeli juttatásaira</t>
  </si>
  <si>
    <t>H/I/5</t>
  </si>
  <si>
    <t xml:space="preserve"> Költségvetési évben esedékes köt.egyéb működési célú kiadásokra (&gt;=H/I/5a+H/I/5b)</t>
  </si>
  <si>
    <t>H/I/5a</t>
  </si>
  <si>
    <t xml:space="preserve"> - ebből: költ.évben esedékes köt.műk.c.visszatérítendő tám., kölcsönök törlesztésére ÁH belülre</t>
  </si>
  <si>
    <t>H/I/5b</t>
  </si>
  <si>
    <t xml:space="preserve"> - ebből: költ.évben esedékes kötelezettségek műk.c.támogatásokra az Európai Uniónak</t>
  </si>
  <si>
    <t>H/I/6</t>
  </si>
  <si>
    <t xml:space="preserve"> Költségvetési évben esedékes kötelezettségek beruházásokra</t>
  </si>
  <si>
    <t>H/I/7</t>
  </si>
  <si>
    <t xml:space="preserve"> Költségvetési évben esedékes kötelezettségek felújításokra</t>
  </si>
  <si>
    <t>H/I/8</t>
  </si>
  <si>
    <t xml:space="preserve"> Költ.évben esedékes kötelezettségek egyéb felh.célú kiadásokra (&gt;=H/I/8a+H/I/8b)</t>
  </si>
  <si>
    <t>H/I/8a</t>
  </si>
  <si>
    <t xml:space="preserve"> - ebből: költ.évben esedékes köt.felh.c.visszatérítendő tám., kölcsönök törlesztésére ÁH belülre</t>
  </si>
  <si>
    <t>H/I/8b</t>
  </si>
  <si>
    <t xml:space="preserve"> - ebből: költ.évben esedékes köt.felhalmozási célú támogatásokra az Európai Uniónak</t>
  </si>
  <si>
    <t>H/I/9</t>
  </si>
  <si>
    <t xml:space="preserve"> Költségvetési évben esedékes kötelezettségek finanszírozási kiadásokra (&gt;=H/I/9a+…+H/I/9l)</t>
  </si>
  <si>
    <t>H/I/9a</t>
  </si>
  <si>
    <t xml:space="preserve"> - ebből: költ.évben esedékes köt.hosszú lejáratú hitelek, kölcsönök törlesztésére pénzügyi váll.</t>
  </si>
  <si>
    <t>H/I/9b</t>
  </si>
  <si>
    <t xml:space="preserve"> - ebből: költ.évben esedékes köt.rövid lejáratú hitelek, kölcsönök törl.pénzügyi vállalkozásnak</t>
  </si>
  <si>
    <t>H/I/9c</t>
  </si>
  <si>
    <t xml:space="preserve"> - ebből: költségvetési évben esedékes kötelezettségek kincstárjegyek beváltására</t>
  </si>
  <si>
    <t>H/I/9d</t>
  </si>
  <si>
    <t xml:space="preserve"> - ebből: költ.évben esedékes köt.éven belüli lejáratú belföldi értékpapírok beváltására</t>
  </si>
  <si>
    <t>H/I/9e</t>
  </si>
  <si>
    <t xml:space="preserve"> - ebből: költségvetési évben esedékes kötelezettségek belföldi kötvények beváltására</t>
  </si>
  <si>
    <t>H/I/9f</t>
  </si>
  <si>
    <t xml:space="preserve"> - ebből: költ.évben esedékes köt.éven túli lejáratú belföldi értékpapírok beváltására</t>
  </si>
  <si>
    <t>H/I/9g</t>
  </si>
  <si>
    <t xml:space="preserve"> - ebből: költ.évben esedékes kötelezettségek ÁH belüli megelőlegezések visszafizetésére</t>
  </si>
  <si>
    <t>H/I/9h</t>
  </si>
  <si>
    <t xml:space="preserve"> - ebből: költségvetési évben esedékes kötelezettségek pénzügyi lízing kiadásaira</t>
  </si>
  <si>
    <t>H/I/9i</t>
  </si>
  <si>
    <t xml:space="preserve"> - ebből: költségvetési évben esedékes kötelezettségek külföldi értékpapírok beváltására</t>
  </si>
  <si>
    <t>H/I/9j</t>
  </si>
  <si>
    <t xml:space="preserve"> - ebből: költ.évben esed.köt.hitelek, kölcs.törl.külföldi kormányoknak és nemzetközi szerv.</t>
  </si>
  <si>
    <t>H/I/9k</t>
  </si>
  <si>
    <t xml:space="preserve"> - ebből: költ.évben esedékes köt.hitelek, kölcsönök törlesztésére külföldi pénzintézeteknek</t>
  </si>
  <si>
    <t>H/I/9l</t>
  </si>
  <si>
    <t xml:space="preserve"> - ebből: költségvetési évben esedékes kötelezettségek váltókiadásokra</t>
  </si>
  <si>
    <t>H/I</t>
  </si>
  <si>
    <t xml:space="preserve"> Költségvetési évben esedékes kötelezettségek (=H/I/1+…+H/I/9)</t>
  </si>
  <si>
    <t>H/II/1</t>
  </si>
  <si>
    <t xml:space="preserve"> Költségvetési évet követően esedékes kötelezettségek személyi juttatásokra</t>
  </si>
  <si>
    <t>H/II/2</t>
  </si>
  <si>
    <t xml:space="preserve"> Költ.évet követően esedékes köt.munkaadókat terhelő járulékokra és szociális hozzájárulási adóra</t>
  </si>
  <si>
    <t>H/II/3</t>
  </si>
  <si>
    <t xml:space="preserve"> Költségvetési évet követően esedékes kötelezettségek dologi kiadásokra</t>
  </si>
  <si>
    <t>H/II/4</t>
  </si>
  <si>
    <t xml:space="preserve"> Költségvetési évet követően esedékes kötelezettségek ellátottak pénzbeli juttatásaira</t>
  </si>
  <si>
    <t>H/II/5</t>
  </si>
  <si>
    <t xml:space="preserve"> Költségvetési évet követően esedékes köt.egyéb műk.célú kiadásokra (&gt;=H/II/5a+H/II/5b)</t>
  </si>
  <si>
    <t>H/II/5a</t>
  </si>
  <si>
    <t xml:space="preserve"> - ebből: költ.évet köv.esedékes köt.műk.c.visszatér.tám., kölcs.törlesztésére ÁH belülre</t>
  </si>
  <si>
    <t>H/II/5b</t>
  </si>
  <si>
    <t xml:space="preserve"> - ebből: költ.évet követően esedékes köt.működési célú támogatásokra az Európai Uniónak</t>
  </si>
  <si>
    <t>H/II/6</t>
  </si>
  <si>
    <t xml:space="preserve"> Költségvetési évet követően esedékes kötelezettségek beruházásokra</t>
  </si>
  <si>
    <t>H/II/7</t>
  </si>
  <si>
    <t xml:space="preserve"> Költségvetési évet követően esedékes kötelezettségek felújításokra</t>
  </si>
  <si>
    <t>H/II/8</t>
  </si>
  <si>
    <t xml:space="preserve"> Költ.évet követően esedékes köt.egyéb felh.célú kiadásokra (&gt;=H/II/8a+H/II/8b)</t>
  </si>
  <si>
    <t>H/II/8a</t>
  </si>
  <si>
    <t xml:space="preserve"> - ebből: költ.évet követően esedékes köt.felh.c.visszatér.tám., kölcs.törlesztésére ÁH belülre</t>
  </si>
  <si>
    <t>H/II/8b</t>
  </si>
  <si>
    <t xml:space="preserve"> - ebből: költ.évet követően esedékes köt.felh.célú támogatásokra az Európai Uniónak</t>
  </si>
  <si>
    <t>H/II/9</t>
  </si>
  <si>
    <t xml:space="preserve"> Költ.évet követően esedékes kötelezettségek finansz.kiadásokra (&gt;=H/II/9a+…+H/II/9j)</t>
  </si>
  <si>
    <t>H/II/9a</t>
  </si>
  <si>
    <t xml:space="preserve"> - ebből: költ.évet követően esedékes köt.hosszú lejáratú hitelek, kölcsönök törl.pénzügyi váll.</t>
  </si>
  <si>
    <t>H/II/9b</t>
  </si>
  <si>
    <t xml:space="preserve"> - ebből: költségvetési évet követően esedékes kötelezettségek kincstárjegyek beváltására</t>
  </si>
  <si>
    <t>H/II/9c</t>
  </si>
  <si>
    <t xml:space="preserve"> - ebből: költségvetési évet követően esedékes kötelezettségek belföldi kötvények beváltására</t>
  </si>
  <si>
    <t>H/II/9d</t>
  </si>
  <si>
    <t xml:space="preserve"> - ebből: költ.évet követően esedékes köt.éven túli lejáratú belföldi értékpapírok beváltására</t>
  </si>
  <si>
    <t>H/II/9e</t>
  </si>
  <si>
    <t xml:space="preserve"> - ebből: költ.évet követően esedékes kötelezettségek ÁH belüli megelőlegezések visszafizetésére</t>
  </si>
  <si>
    <t>H/II/9f</t>
  </si>
  <si>
    <t xml:space="preserve"> - ebből: költségvetési évet követően esedékes kötelezettségek pénzügyi lízing kiadásaira</t>
  </si>
  <si>
    <t>H/II/9g</t>
  </si>
  <si>
    <t xml:space="preserve"> - ebből: költségvetési évet követően esedékes kötelezettségek külföldi értékpapírok beváltására</t>
  </si>
  <si>
    <t>H/II/9h</t>
  </si>
  <si>
    <t xml:space="preserve"> - ebből: költ.évet követően esedékes köt.hitelek, kölcsönök törl.külföldi korm.és nemz.szerv.</t>
  </si>
  <si>
    <t>H/II/9i</t>
  </si>
  <si>
    <t xml:space="preserve"> - ebből: költ.évet követően esedékes köt.külföldi hitelek, kölcs.törl.külföldi pénzintézeteknek</t>
  </si>
  <si>
    <t>H/II/9j</t>
  </si>
  <si>
    <t xml:space="preserve"> - ebből: költségvetési évet követően esedékes kötelezettségek váltókiadásokra</t>
  </si>
  <si>
    <t>H/II</t>
  </si>
  <si>
    <t xml:space="preserve"> Költségvetési évet követően esedékes kötelezettségek (=H/II/1+…+H/II/9)</t>
  </si>
  <si>
    <t>H/III/1</t>
  </si>
  <si>
    <t xml:space="preserve"> Kapott előlegek</t>
  </si>
  <si>
    <t>H/III/2</t>
  </si>
  <si>
    <t>H/III/3</t>
  </si>
  <si>
    <t xml:space="preserve"> Más szervezetet megillető bevételek elszámolása</t>
  </si>
  <si>
    <t>H/III/4</t>
  </si>
  <si>
    <t xml:space="preserve"> Forgótőke elszámolása (Kincstár)</t>
  </si>
  <si>
    <t>H/III/5</t>
  </si>
  <si>
    <t xml:space="preserve"> Nemzeti vagyonba tartozó bef.eszközökkel kapcs.egyes köt.jellegű sajátos elszámolások</t>
  </si>
  <si>
    <t>H/III/6</t>
  </si>
  <si>
    <t xml:space="preserve"> Nem társadalombiztosítás pénzügyi alapjait terhelő kifizetett ellátások megtérítésének elsz.</t>
  </si>
  <si>
    <t>H/III/7</t>
  </si>
  <si>
    <t xml:space="preserve"> Letétre, megőrzésre, fedezetkezelésre átvett pénzeszközök, biztosítékok</t>
  </si>
  <si>
    <t>H/III/8</t>
  </si>
  <si>
    <t xml:space="preserve"> Nemzetközi támogatási programok pénzeszközei</t>
  </si>
  <si>
    <t>H/III/9</t>
  </si>
  <si>
    <t xml:space="preserve"> Államadósság Kezelő Központ Zrt.-nél elhelyezett fedezeti betétek</t>
  </si>
  <si>
    <t>H/III</t>
  </si>
  <si>
    <t xml:space="preserve"> Kötelezettség jellegű sajátos elszámolások (=H/III/1+…+H/III/10)</t>
  </si>
  <si>
    <t>H)</t>
  </si>
  <si>
    <t xml:space="preserve"> KÖTELEZETTSÉGEK (=H/I+H/II+H/III)</t>
  </si>
  <si>
    <t>I)</t>
  </si>
  <si>
    <t xml:space="preserve"> KINCSTÁRI SZÁMLAVEZETÉSSEL KAPCSOLATOS ELSZÁMOLÁSOK</t>
  </si>
  <si>
    <t>J/1</t>
  </si>
  <si>
    <t xml:space="preserve"> Eredményszemléletű bevételek passzív időbeli elhatárolása</t>
  </si>
  <si>
    <t>J/2</t>
  </si>
  <si>
    <t xml:space="preserve"> Költségek, ráfordítások passzív időbeli elhatárolása</t>
  </si>
  <si>
    <t>J/3</t>
  </si>
  <si>
    <t xml:space="preserve"> Halasztott eredményszemléletű bevételek</t>
  </si>
  <si>
    <t>J)</t>
  </si>
  <si>
    <t xml:space="preserve"> PASSZÍV IDŐBELI ELHATÁROLÁSOK (=J/1+J/2+J/3)</t>
  </si>
  <si>
    <t>FORRÁSOK ÖSSZESEN (=G+H+I+J):</t>
  </si>
  <si>
    <t>6.2. tájékoztató tábla a(z) .../2025. (...) önkormányzati rendelethez</t>
  </si>
  <si>
    <t>VAGYONKIMUTATÁS az érték nélkül nyilvántartott eszközökről, kulturális javakról, régészeti leletekről</t>
  </si>
  <si>
    <t>1. "0"-ra leírt eszközök állománya (bruttó érték)</t>
  </si>
  <si>
    <t>2023. év</t>
  </si>
  <si>
    <t>2024. év</t>
  </si>
  <si>
    <t>Immateriális javak</t>
  </si>
  <si>
    <t>Ingatlanok és kapcsolódó vagyoni értékű jogok</t>
  </si>
  <si>
    <t>Gépek, berendezések, felszerelések, járművek</t>
  </si>
  <si>
    <t>Tenyészállatok</t>
  </si>
  <si>
    <t>Koncesszióba, vagyonkezelésbe adott, vagyonkezelésbe vett eszközök</t>
  </si>
  <si>
    <t>2. Az önkormányzat tulajdonában lévő érték nélkül nyilvántartott eszközök állománya</t>
  </si>
  <si>
    <t>Mennyiség</t>
  </si>
  <si>
    <t>Mennyiségi egység</t>
  </si>
  <si>
    <t>3. Az önkormányzat tulajdonában lévő kulturális javak állománya</t>
  </si>
  <si>
    <t>3.5.</t>
  </si>
  <si>
    <t>4. Az önkormányzat tulajdonában lévő régészeti leletek állománya</t>
  </si>
  <si>
    <t>4.5.</t>
  </si>
  <si>
    <t>Az Önkormányzat tulajdonában álló gazdálkodó szervezetek működéséből származó kötelezettségek és részesedések alakulása</t>
  </si>
  <si>
    <t>Gazdálkodó szervezet megnevezése</t>
  </si>
  <si>
    <t>Részesedés mértéke (%-ban)</t>
  </si>
  <si>
    <t>Részesedés összege (Ft-ban)</t>
  </si>
  <si>
    <t>Működésből származó kötelezettségek összege 2024.12.31</t>
  </si>
  <si>
    <t>Eleki Hulladékgazdálkodási Nonprofit Kft</t>
  </si>
  <si>
    <t>6.3. tájékoztató tábla a(z) .../2025. (...) önkormányzati rendelethez</t>
  </si>
  <si>
    <t>7. tájékoztató tábla a(z) .../2025. (...) önkormányzati rendelethez</t>
  </si>
  <si>
    <t>100%</t>
  </si>
  <si>
    <t>Pénzeszközök változásának levezetése</t>
  </si>
  <si>
    <t>Önkormányzat és az irányítása alá tartozó költségvetési szervek összesen</t>
  </si>
  <si>
    <t>Nyitó pénzkészlet 2024.01.01 napján</t>
  </si>
  <si>
    <t xml:space="preserve"> - ebből: Bankszámlák egyenlege</t>
  </si>
  <si>
    <t xml:space="preserve"> - ebből: Lekötött betét</t>
  </si>
  <si>
    <t xml:space="preserve"> - ebből: Pénztárak és betétkönyvek egyenlege</t>
  </si>
  <si>
    <t>Bevételek   ( + )</t>
  </si>
  <si>
    <t>Kiadások    ( - )</t>
  </si>
  <si>
    <t>Pénzmaradvány (-)</t>
  </si>
  <si>
    <t xml:space="preserve"> +/- 36-osok, 098 egyenlege</t>
  </si>
  <si>
    <t>Záró pénzkészlet 2024.12.31 napján</t>
  </si>
  <si>
    <t xml:space="preserve"> - ebből: Bankszámlák egyenlege</t>
  </si>
  <si>
    <t>1.11.</t>
  </si>
  <si>
    <t>1.12.</t>
  </si>
  <si>
    <t>8. tájékoztató tábla a(z) .../2025. (...) önkormányzati rendelethez</t>
  </si>
  <si>
    <t>1. melléklet a(z) .../2025. (...) önkormányzati rendelethez</t>
  </si>
  <si>
    <t>2. melléklet a(z) .../2025. (...) önkormányzati rendelethez</t>
  </si>
  <si>
    <t>725107</t>
  </si>
  <si>
    <t>813969</t>
  </si>
  <si>
    <t>633392</t>
  </si>
  <si>
    <t>845764</t>
  </si>
  <si>
    <t>804677</t>
  </si>
  <si>
    <t>773362</t>
  </si>
  <si>
    <t>2024. évi zárszámadás összesített pénzügyi mérlege</t>
  </si>
  <si>
    <t>2024. évi működési célú bevételek és kiadások egyenlege önkormányzati szinten</t>
  </si>
  <si>
    <t>2024. évi felhalmozási célú bevételek és kiadások egyenlege önkormányzati szinten</t>
  </si>
  <si>
    <t>2023. évi és előző évek halmozott teljesítése</t>
  </si>
  <si>
    <t>2025. évi és következő évek várható teljesítése</t>
  </si>
  <si>
    <t>2024. év előtti teljesítés</t>
  </si>
  <si>
    <t>2024. évi teljesítés</t>
  </si>
  <si>
    <t>2025. évi kötelezettség</t>
  </si>
  <si>
    <t>2026. évi kötelezettség</t>
  </si>
  <si>
    <t>2027. évi kötelezettség</t>
  </si>
  <si>
    <t>2027. év utáni kötelezettség</t>
  </si>
  <si>
    <t>Hitel, kölcsön állomány 2024.12.31</t>
  </si>
  <si>
    <t>Hitel, kölcsön állomány 2025.12.31</t>
  </si>
  <si>
    <t>Hitel, kölcsön állomány 2026.12.31</t>
  </si>
  <si>
    <t>Hitel, kölcsön állomány 2027.12.31</t>
  </si>
  <si>
    <t>Hitel, kölcsön állomány 2027. év utáni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</si>
</sst>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
  </numFmts>
  <fonts count="20" x14ac:knownFonts="1">
    <font>
      <sz val="11"/>
      <color theme="1"/>
      <name val="Calibri"/>
      <family val="2"/>
      <charset val="238"/>
      <scheme val="minor"/>
    </font>
    <font>
      <sz val="11"/>
      <color theme="1"/>
      <name val="Calibri"/>
      <family val="2"/>
      <charset val="238"/>
      <scheme val="minor"/>
    </font>
    <font>
      <sz val="10"/>
      <name val="Garamond"/>
      <family val="1"/>
      <charset val="238"/>
    </font>
    <font>
      <i/>
      <sz val="12"/>
      <name val="Garamond"/>
      <family val="1"/>
      <charset val="238"/>
    </font>
    <font>
      <sz val="12"/>
      <name val="Garamond"/>
      <family val="1"/>
      <charset val="238"/>
    </font>
    <font>
      <sz val="9"/>
      <name val="Garamond"/>
      <family val="1"/>
      <charset val="238"/>
    </font>
    <font>
      <b/>
      <sz val="12"/>
      <name val="Garamond"/>
      <family val="1"/>
      <charset val="238"/>
    </font>
    <font>
      <b/>
      <sz val="10"/>
      <name val="Garamond"/>
      <family val="1"/>
      <charset val="238"/>
    </font>
    <font>
      <sz val="12"/>
      <name val="Times New Roman CE"/>
      <charset val="238"/>
    </font>
    <font>
      <b/>
      <i/>
      <sz val="12"/>
      <name val="Garamond"/>
      <family val="1"/>
      <charset val="238"/>
    </font>
    <font>
      <b/>
      <sz val="12"/>
      <color rgb="FF0070C0"/>
      <name val="Garamond"/>
      <family val="1"/>
      <charset val="238"/>
    </font>
    <font>
      <i/>
      <sz val="10"/>
      <name val="Garamond"/>
      <family val="1"/>
      <charset val="238"/>
    </font>
    <font>
      <sz val="12"/>
      <color theme="1"/>
      <name val="Garamond"/>
      <family val="1"/>
      <charset val="238"/>
    </font>
    <font>
      <sz val="8"/>
      <name val="Garamond"/>
      <family val="1"/>
      <charset val="238"/>
    </font>
    <font>
      <b/>
      <sz val="9"/>
      <name val="Garamond"/>
      <family val="1"/>
      <charset val="238"/>
    </font>
    <font>
      <b/>
      <sz val="8"/>
      <name val="Garamond"/>
      <family val="1"/>
      <charset val="238"/>
    </font>
    <font>
      <sz val="11"/>
      <name val="Garamond"/>
      <family val="1"/>
      <charset val="238"/>
    </font>
    <font>
      <b/>
      <sz val="10"/>
      <color rgb="FF0070C0"/>
      <name val="Garamond"/>
      <family val="1"/>
      <charset val="238"/>
    </font>
    <font>
      <sz val="8"/>
      <name val="Times New Roman CE"/>
      <family val="1"/>
      <charset val="238"/>
    </font>
    <font>
      <b/>
      <i/>
      <sz val="10"/>
      <name val="Garamond"/>
      <family val="1"/>
      <charset val="238"/>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499984740745262"/>
      </left>
      <right/>
      <top style="thin">
        <color theme="0" tint="-0.499984740745262"/>
      </top>
      <bottom style="thin">
        <color theme="0" tint="-0.499984740745262"/>
      </bottom>
      <diagonal/>
    </border>
    <border>
      <left style="thin">
        <color indexed="8"/>
      </left>
      <right style="thin">
        <color indexed="8"/>
      </right>
      <top style="thin">
        <color indexed="8"/>
      </top>
      <bottom style="thin">
        <color indexed="8"/>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bottom style="thin">
        <color theme="0" tint="-0.499984740745262"/>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8" fillId="0" borderId="0"/>
    <xf numFmtId="0" fontId="12" fillId="0" borderId="0"/>
  </cellStyleXfs>
  <cellXfs count="128">
    <xf numFmtId="0" fontId="0" fillId="0" borderId="0" xfId="0"/>
    <xf numFmtId="49" fontId="2" fillId="0" borderId="0" xfId="0" applyNumberFormat="1" applyFont="1" applyAlignment="1" applyProtection="1">
      <alignment horizontal="left" vertical="center" wrapText="1"/>
      <protection locked="0"/>
    </xf>
    <xf numFmtId="0" fontId="2" fillId="0" borderId="0" xfId="0" applyFont="1" applyAlignment="1" applyProtection="1">
      <alignment vertical="center" wrapText="1"/>
      <protection locked="0"/>
    </xf>
    <xf numFmtId="0" fontId="2" fillId="0" borderId="0" xfId="0" applyFont="1" applyAlignment="1" applyProtection="1">
      <alignment horizontal="right" vertical="center" wrapText="1"/>
      <protection locked="0"/>
    </xf>
    <xf numFmtId="0" fontId="3" fillId="0" borderId="0" xfId="0" applyFont="1" applyAlignment="1" applyProtection="1">
      <alignment horizontal="right" vertical="center" wrapText="1"/>
      <protection locked="0"/>
    </xf>
    <xf numFmtId="164" fontId="5" fillId="0" borderId="0" xfId="0" applyNumberFormat="1" applyFont="1" applyAlignment="1" applyProtection="1">
      <alignment vertical="center" wrapText="1"/>
      <protection locked="0"/>
    </xf>
    <xf numFmtId="0" fontId="5" fillId="0" borderId="0" xfId="0" applyFont="1" applyAlignment="1" applyProtection="1">
      <alignment horizontal="right" vertical="center"/>
      <protection locked="0"/>
    </xf>
    <xf numFmtId="0" fontId="6" fillId="0" borderId="0" xfId="0" applyFont="1" applyAlignment="1" applyProtection="1">
      <alignment vertical="center"/>
      <protection locked="0"/>
    </xf>
    <xf numFmtId="0" fontId="2" fillId="0" borderId="0" xfId="0" applyFont="1" applyAlignment="1" applyProtection="1">
      <alignment horizontal="center" vertical="center"/>
      <protection locked="0"/>
    </xf>
    <xf numFmtId="0" fontId="7" fillId="0" borderId="0" xfId="0" applyFont="1" applyAlignment="1" applyProtection="1">
      <alignment vertical="center"/>
      <protection locked="0"/>
    </xf>
    <xf numFmtId="49" fontId="6" fillId="0" borderId="0" xfId="0" applyNumberFormat="1" applyFont="1" applyAlignment="1" applyProtection="1">
      <alignment vertical="center"/>
      <protection locked="0"/>
    </xf>
    <xf numFmtId="0" fontId="9" fillId="0" borderId="0" xfId="0" applyFont="1" applyAlignment="1" applyProtection="1">
      <alignment horizontal="right" vertical="center"/>
      <protection locked="0"/>
    </xf>
    <xf numFmtId="0" fontId="10" fillId="0" borderId="0" xfId="0" applyFont="1" applyAlignment="1" applyProtection="1">
      <alignment horizontal="right" vertical="center"/>
      <protection locked="0"/>
    </xf>
    <xf numFmtId="0" fontId="0" fillId="0" borderId="0" xfId="0"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1" xfId="0" applyFont="1" applyBorder="1" applyAlignment="1" applyProtection="1">
      <alignment horizontal="center" vertical="center" wrapText="1"/>
      <protection locked="0"/>
    </xf>
    <xf numFmtId="49" fontId="7" fillId="0" borderId="1" xfId="0" applyNumberFormat="1"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hidden="1"/>
    </xf>
    <xf numFmtId="9" fontId="7" fillId="0" borderId="1" xfId="2" applyFont="1" applyFill="1" applyBorder="1" applyAlignment="1" applyProtection="1">
      <alignment vertical="center" wrapText="1"/>
      <protection hidden="1"/>
    </xf>
    <xf numFmtId="49" fontId="2" fillId="0" borderId="1" xfId="3" applyNumberFormat="1"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9" fontId="2" fillId="0" borderId="1" xfId="2" applyFont="1" applyFill="1" applyBorder="1" applyAlignment="1" applyProtection="1">
      <alignment vertical="center" wrapText="1"/>
      <protection hidden="1"/>
    </xf>
    <xf numFmtId="0" fontId="11" fillId="0" borderId="0" xfId="0" applyFont="1" applyAlignment="1" applyProtection="1">
      <alignment vertical="center" wrapText="1"/>
      <protection locked="0"/>
    </xf>
    <xf numFmtId="3" fontId="2" fillId="0" borderId="0" xfId="0" applyNumberFormat="1" applyFont="1" applyAlignment="1" applyProtection="1">
      <alignment vertical="center" wrapText="1"/>
      <protection locked="0"/>
    </xf>
    <xf numFmtId="0" fontId="7" fillId="0" borderId="1" xfId="0" applyFont="1" applyBorder="1" applyAlignment="1" applyProtection="1">
      <alignment vertical="center"/>
      <protection locked="0"/>
    </xf>
    <xf numFmtId="49" fontId="13" fillId="0" borderId="0" xfId="0" applyNumberFormat="1" applyFont="1" applyAlignment="1" applyProtection="1">
      <alignment horizontal="center" vertical="center" wrapText="1"/>
      <protection locked="0"/>
    </xf>
    <xf numFmtId="0" fontId="14" fillId="0" borderId="0" xfId="0" applyFont="1" applyAlignment="1" applyProtection="1">
      <alignment horizontal="left" vertical="center" wrapText="1"/>
      <protection locked="0"/>
    </xf>
    <xf numFmtId="164" fontId="15" fillId="0" borderId="0" xfId="0" applyNumberFormat="1" applyFont="1" applyAlignment="1" applyProtection="1">
      <alignment horizontal="right" vertical="center" wrapText="1"/>
      <protection locked="0"/>
    </xf>
    <xf numFmtId="0" fontId="16" fillId="0" borderId="0" xfId="0" applyFont="1" applyAlignment="1" applyProtection="1">
      <alignment vertical="center" wrapText="1"/>
      <protection locked="0"/>
    </xf>
    <xf numFmtId="164" fontId="0" fillId="0" borderId="0" xfId="0" applyNumberFormat="1" applyAlignment="1" applyProtection="1">
      <alignment vertical="center" wrapText="1"/>
      <protection locked="0"/>
    </xf>
    <xf numFmtId="49" fontId="0" fillId="0" borderId="0" xfId="0" applyNumberFormat="1" applyAlignment="1" applyProtection="1">
      <alignment horizontal="left" vertical="center" wrapText="1"/>
      <protection locked="0"/>
    </xf>
    <xf numFmtId="0" fontId="2" fillId="0" borderId="0" xfId="0" applyFont="1" applyAlignment="1" applyProtection="1">
      <alignment vertical="center"/>
      <protection locked="0"/>
    </xf>
    <xf numFmtId="3" fontId="7" fillId="0" borderId="1" xfId="3" applyNumberFormat="1" applyFont="1" applyBorder="1" applyAlignment="1" applyProtection="1">
      <alignment vertical="center" wrapText="1"/>
      <protection locked="0"/>
    </xf>
    <xf numFmtId="9" fontId="7" fillId="0" borderId="1" xfId="2" applyFont="1" applyFill="1" applyBorder="1" applyAlignment="1" applyProtection="1">
      <alignment vertical="center" wrapText="1"/>
      <protection locked="0"/>
    </xf>
    <xf numFmtId="3" fontId="2" fillId="0" borderId="1" xfId="3" applyNumberFormat="1" applyFont="1" applyBorder="1" applyAlignment="1" applyProtection="1">
      <alignment vertical="center" wrapText="1"/>
      <protection locked="0"/>
    </xf>
    <xf numFmtId="9" fontId="2" fillId="0" borderId="1" xfId="2" applyFont="1" applyFill="1" applyBorder="1" applyAlignment="1" applyProtection="1">
      <alignment vertical="center" wrapText="1"/>
      <protection locked="0"/>
    </xf>
    <xf numFmtId="49" fontId="2" fillId="0" borderId="1" xfId="3" applyNumberFormat="1" applyFont="1" applyBorder="1" applyAlignment="1" applyProtection="1">
      <alignment horizontal="right" vertical="center" wrapText="1"/>
      <protection locked="0"/>
    </xf>
    <xf numFmtId="49" fontId="7" fillId="0" borderId="1" xfId="0" applyNumberFormat="1" applyFont="1" applyBorder="1" applyAlignment="1" applyProtection="1">
      <alignment horizontal="right" vertical="center" wrapText="1"/>
      <protection locked="0"/>
    </xf>
    <xf numFmtId="0" fontId="6" fillId="2" borderId="0" xfId="3" applyFont="1" applyFill="1" applyAlignment="1" applyProtection="1">
      <alignment vertical="center"/>
      <protection locked="0"/>
    </xf>
    <xf numFmtId="49" fontId="7" fillId="0" borderId="1" xfId="3" applyNumberFormat="1" applyFont="1" applyBorder="1" applyAlignment="1" applyProtection="1">
      <alignment horizontal="left" vertical="center" wrapText="1"/>
      <protection locked="0"/>
    </xf>
    <xf numFmtId="0" fontId="7" fillId="0" borderId="0" xfId="0" applyFont="1" applyAlignment="1" applyProtection="1">
      <alignment vertical="center" wrapText="1"/>
      <protection locked="0"/>
    </xf>
    <xf numFmtId="49" fontId="2" fillId="0" borderId="1" xfId="0" applyNumberFormat="1" applyFont="1" applyBorder="1" applyAlignment="1" applyProtection="1">
      <alignment horizontal="center" vertical="center"/>
      <protection locked="0"/>
    </xf>
    <xf numFmtId="0" fontId="7" fillId="0" borderId="1" xfId="0" applyFont="1" applyBorder="1" applyAlignment="1" applyProtection="1">
      <alignment horizontal="left" vertical="center" wrapText="1"/>
      <protection locked="0"/>
    </xf>
    <xf numFmtId="0" fontId="0" fillId="0" borderId="0" xfId="0" applyAlignment="1" applyProtection="1">
      <alignment vertical="center" wrapText="1"/>
      <protection locked="0"/>
    </xf>
    <xf numFmtId="0" fontId="6" fillId="0" borderId="0" xfId="3" applyFont="1" applyAlignment="1" applyProtection="1">
      <alignment vertical="center"/>
      <protection locked="0"/>
    </xf>
    <xf numFmtId="0" fontId="2" fillId="0" borderId="1" xfId="3" applyFont="1" applyBorder="1" applyAlignment="1" applyProtection="1">
      <alignment horizontal="center" vertical="center" wrapText="1"/>
      <protection locked="0"/>
    </xf>
    <xf numFmtId="0" fontId="7" fillId="0" borderId="1" xfId="3" applyFont="1" applyBorder="1" applyAlignment="1" applyProtection="1">
      <alignment horizontal="center" vertical="center" wrapText="1"/>
      <protection hidden="1"/>
    </xf>
    <xf numFmtId="0" fontId="7" fillId="0" borderId="0" xfId="0" applyFont="1" applyAlignment="1" applyProtection="1">
      <alignment horizontal="center" vertical="center" wrapText="1"/>
      <protection locked="0"/>
    </xf>
    <xf numFmtId="49" fontId="7" fillId="0" borderId="1" xfId="3" applyNumberFormat="1" applyFont="1" applyBorder="1" applyAlignment="1" applyProtection="1">
      <alignment horizontal="center" vertical="center" wrapText="1"/>
      <protection locked="0"/>
    </xf>
    <xf numFmtId="0" fontId="7" fillId="0" borderId="1" xfId="3" applyFont="1" applyBorder="1" applyAlignment="1" applyProtection="1">
      <alignment horizontal="left" vertical="center" wrapText="1"/>
      <protection locked="0"/>
    </xf>
    <xf numFmtId="3" fontId="7" fillId="0" borderId="1" xfId="3" applyNumberFormat="1" applyFont="1" applyBorder="1" applyAlignment="1" applyProtection="1">
      <alignment vertical="center" wrapText="1"/>
      <protection hidden="1"/>
    </xf>
    <xf numFmtId="3" fontId="2" fillId="0" borderId="1" xfId="3" applyNumberFormat="1" applyFont="1" applyBorder="1" applyAlignment="1" applyProtection="1">
      <alignment vertical="center" wrapText="1"/>
      <protection hidden="1"/>
    </xf>
    <xf numFmtId="0" fontId="2" fillId="0" borderId="1" xfId="4" applyFont="1" applyBorder="1" applyAlignment="1" applyProtection="1">
      <alignment horizontal="left" vertical="center" wrapText="1"/>
      <protection locked="0"/>
    </xf>
    <xf numFmtId="49" fontId="2" fillId="0" borderId="1" xfId="0" applyNumberFormat="1" applyFont="1" applyBorder="1" applyAlignment="1" applyProtection="1">
      <alignment horizontal="left" vertical="center" wrapText="1"/>
      <protection locked="0"/>
    </xf>
    <xf numFmtId="0" fontId="2" fillId="0" borderId="0" xfId="0" applyFont="1" applyAlignment="1" applyProtection="1">
      <alignment horizontal="left" vertical="center" wrapText="1"/>
      <protection locked="0"/>
    </xf>
    <xf numFmtId="3" fontId="2" fillId="0" borderId="1" xfId="3" applyNumberFormat="1" applyFont="1" applyBorder="1" applyAlignment="1" applyProtection="1">
      <alignment horizontal="right" vertical="center" wrapText="1"/>
      <protection hidden="1"/>
    </xf>
    <xf numFmtId="0" fontId="2" fillId="0" borderId="0" xfId="3" applyFont="1" applyAlignment="1" applyProtection="1">
      <alignment vertical="top"/>
      <protection locked="0"/>
    </xf>
    <xf numFmtId="164" fontId="6" fillId="0" borderId="0" xfId="3" applyNumberFormat="1" applyFont="1" applyAlignment="1" applyProtection="1">
      <alignment horizontal="left" vertical="center"/>
      <protection locked="0"/>
    </xf>
    <xf numFmtId="0" fontId="2" fillId="0" borderId="1" xfId="3" applyFont="1" applyBorder="1" applyAlignment="1" applyProtection="1">
      <alignment horizontal="left" vertical="center" wrapText="1"/>
      <protection locked="0"/>
    </xf>
    <xf numFmtId="16" fontId="2" fillId="0" borderId="0" xfId="0" applyNumberFormat="1" applyFont="1" applyAlignment="1" applyProtection="1">
      <alignment vertical="center" wrapText="1"/>
      <protection locked="0"/>
    </xf>
    <xf numFmtId="3" fontId="7" fillId="0" borderId="1" xfId="4" applyNumberFormat="1" applyFont="1" applyBorder="1" applyAlignment="1" applyProtection="1">
      <alignment vertical="center" wrapText="1"/>
      <protection hidden="1"/>
    </xf>
    <xf numFmtId="0" fontId="7" fillId="0" borderId="1" xfId="0" applyFont="1" applyBorder="1" applyAlignment="1" applyProtection="1">
      <alignment vertical="center" wrapText="1"/>
      <protection locked="0"/>
    </xf>
    <xf numFmtId="0" fontId="7" fillId="0" borderId="1" xfId="3" applyFont="1" applyBorder="1" applyAlignment="1" applyProtection="1">
      <alignment horizontal="center" vertical="center" wrapText="1"/>
      <protection locked="0"/>
    </xf>
    <xf numFmtId="3" fontId="7" fillId="0" borderId="1" xfId="0" applyNumberFormat="1" applyFont="1" applyBorder="1" applyAlignment="1" applyProtection="1">
      <alignment horizontal="right" vertical="center" wrapText="1"/>
      <protection hidden="1"/>
    </xf>
    <xf numFmtId="3" fontId="7" fillId="0" borderId="1" xfId="3" applyNumberFormat="1" applyFont="1" applyBorder="1" applyAlignment="1" applyProtection="1">
      <alignment horizontal="right" vertical="center" wrapText="1"/>
      <protection hidden="1"/>
    </xf>
    <xf numFmtId="3" fontId="7" fillId="0" borderId="1" xfId="3" applyNumberFormat="1" applyFont="1" applyBorder="1" applyAlignment="1" applyProtection="1">
      <alignment horizontal="right" vertical="center" wrapText="1"/>
      <protection locked="0"/>
    </xf>
    <xf numFmtId="3" fontId="7" fillId="0" borderId="3" xfId="0" applyNumberFormat="1" applyFont="1" applyBorder="1" applyAlignment="1" applyProtection="1">
      <alignment horizontal="right" vertical="center" wrapText="1"/>
      <protection locked="0"/>
    </xf>
    <xf numFmtId="0" fontId="7" fillId="0" borderId="0" xfId="0" applyFont="1" applyAlignment="1" applyProtection="1">
      <alignment horizontal="center" vertical="center"/>
      <protection locked="0"/>
    </xf>
    <xf numFmtId="49" fontId="7" fillId="0" borderId="0" xfId="0" applyNumberFormat="1" applyFont="1" applyAlignment="1" applyProtection="1">
      <alignment horizontal="center" vertical="center"/>
      <protection locked="0"/>
    </xf>
    <xf numFmtId="49" fontId="2" fillId="0" borderId="1" xfId="3" applyNumberFormat="1" applyFont="1" applyBorder="1" applyAlignment="1" applyProtection="1">
      <alignment horizontal="center" vertical="center" wrapText="1"/>
      <protection locked="0"/>
    </xf>
    <xf numFmtId="49" fontId="2" fillId="0" borderId="0" xfId="0" applyNumberFormat="1" applyFont="1" applyAlignment="1" applyProtection="1">
      <alignment horizontal="center" vertical="center" wrapText="1"/>
      <protection locked="0"/>
    </xf>
    <xf numFmtId="49" fontId="0" fillId="0" borderId="0" xfId="0" applyNumberFormat="1" applyAlignment="1" applyProtection="1">
      <alignment horizontal="center" vertical="center" wrapText="1"/>
      <protection locked="0"/>
    </xf>
    <xf numFmtId="0" fontId="6" fillId="0" borderId="0" xfId="0" applyFont="1" applyAlignment="1" applyProtection="1">
      <alignment horizontal="left" vertical="center"/>
      <protection locked="0"/>
    </xf>
    <xf numFmtId="0" fontId="2" fillId="0" borderId="8" xfId="0" applyFont="1" applyBorder="1" applyAlignment="1" applyProtection="1">
      <alignment horizontal="center" vertical="center"/>
      <protection locked="0"/>
    </xf>
    <xf numFmtId="49" fontId="2" fillId="0" borderId="1" xfId="0" applyNumberFormat="1" applyFont="1" applyBorder="1" applyAlignment="1" applyProtection="1">
      <alignment horizontal="center" vertical="center" wrapText="1"/>
      <protection locked="0"/>
    </xf>
    <xf numFmtId="3" fontId="2" fillId="0" borderId="1" xfId="0" applyNumberFormat="1" applyFont="1" applyBorder="1" applyAlignment="1" applyProtection="1">
      <alignment horizontal="center" vertical="center" wrapText="1"/>
      <protection locked="0"/>
    </xf>
    <xf numFmtId="3" fontId="7" fillId="0" borderId="1" xfId="0" applyNumberFormat="1" applyFont="1" applyBorder="1" applyAlignment="1" applyProtection="1">
      <alignment horizontal="center" vertical="center" wrapText="1"/>
      <protection locked="0"/>
    </xf>
    <xf numFmtId="0" fontId="2" fillId="0" borderId="1" xfId="0" applyFont="1" applyBorder="1" applyAlignment="1" applyProtection="1">
      <alignment vertical="center"/>
      <protection locked="0"/>
    </xf>
    <xf numFmtId="0" fontId="0" fillId="0" borderId="0" xfId="0" applyAlignment="1" applyProtection="1">
      <alignment horizontal="right" vertical="center"/>
      <protection locked="0"/>
    </xf>
    <xf numFmtId="0" fontId="6" fillId="0" borderId="0" xfId="3" applyFont="1" applyAlignment="1" applyProtection="1">
      <alignment horizontal="left" vertical="center"/>
      <protection locked="0"/>
    </xf>
    <xf numFmtId="0" fontId="2" fillId="0" borderId="1" xfId="0" applyFont="1" applyBorder="1" applyAlignment="1" applyProtection="1">
      <alignment vertical="center" wrapText="1"/>
      <protection locked="0"/>
    </xf>
    <xf numFmtId="0" fontId="6" fillId="0" borderId="0" xfId="0" applyFont="1" applyAlignment="1" applyProtection="1">
      <alignment horizontal="center" vertical="center"/>
      <protection locked="0"/>
    </xf>
    <xf numFmtId="49" fontId="6" fillId="0" borderId="0" xfId="0" applyNumberFormat="1" applyFont="1" applyAlignment="1" applyProtection="1">
      <alignment horizontal="center" vertical="center"/>
      <protection locked="0"/>
    </xf>
    <xf numFmtId="0" fontId="17" fillId="0" borderId="0" xfId="0" applyFont="1" applyAlignment="1" applyProtection="1">
      <alignment horizontal="right" vertical="center"/>
      <protection locked="0"/>
    </xf>
    <xf numFmtId="3" fontId="7" fillId="0" borderId="2" xfId="0" applyNumberFormat="1" applyFont="1" applyBorder="1" applyAlignment="1" applyProtection="1">
      <alignment horizontal="right" vertical="center" wrapText="1"/>
      <protection locked="0"/>
    </xf>
    <xf numFmtId="49" fontId="2" fillId="0" borderId="4" xfId="3" applyNumberFormat="1" applyFont="1" applyBorder="1" applyAlignment="1" applyProtection="1">
      <alignment horizontal="right" vertical="center" wrapText="1"/>
      <protection locked="0"/>
    </xf>
    <xf numFmtId="164" fontId="18" fillId="0" borderId="5" xfId="0" applyNumberFormat="1"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164" fontId="0" fillId="0" borderId="0" xfId="0" applyNumberFormat="1" applyAlignment="1" applyProtection="1">
      <alignment horizontal="center" vertical="center" wrapText="1"/>
      <protection locked="0"/>
    </xf>
    <xf numFmtId="49" fontId="4" fillId="0" borderId="0" xfId="0" applyNumberFormat="1" applyFont="1" applyAlignment="1" applyProtection="1">
      <alignment horizontal="left" vertical="center" wrapText="1"/>
      <protection locked="0"/>
    </xf>
    <xf numFmtId="164" fontId="4" fillId="0" borderId="0" xfId="0" applyNumberFormat="1" applyFont="1" applyAlignment="1" applyProtection="1">
      <alignment vertical="center" wrapText="1"/>
      <protection locked="0"/>
    </xf>
    <xf numFmtId="3" fontId="2" fillId="0" borderId="0" xfId="0" applyNumberFormat="1" applyFont="1" applyAlignment="1" applyProtection="1">
      <alignment horizontal="right" vertical="center" wrapText="1"/>
      <protection locked="0"/>
    </xf>
    <xf numFmtId="49" fontId="7" fillId="0" borderId="1" xfId="3" applyNumberFormat="1" applyFont="1" applyBorder="1" applyAlignment="1" applyProtection="1">
      <alignment horizontal="right" vertical="center" wrapText="1"/>
      <protection locked="0"/>
    </xf>
    <xf numFmtId="0" fontId="0" fillId="0" borderId="8" xfId="0" applyBorder="1" applyAlignment="1" applyProtection="1">
      <alignment horizontal="center" vertical="center"/>
      <protection locked="0"/>
    </xf>
    <xf numFmtId="49" fontId="6" fillId="0" borderId="8" xfId="0" applyNumberFormat="1" applyFont="1" applyBorder="1" applyAlignment="1" applyProtection="1">
      <alignment vertical="center"/>
      <protection locked="0"/>
    </xf>
    <xf numFmtId="0" fontId="6" fillId="0" borderId="8" xfId="0" applyFont="1" applyBorder="1" applyAlignment="1" applyProtection="1">
      <alignment vertical="center"/>
      <protection locked="0"/>
    </xf>
    <xf numFmtId="0" fontId="9" fillId="0" borderId="8" xfId="0" applyFont="1" applyBorder="1" applyAlignment="1" applyProtection="1">
      <alignment horizontal="right" vertical="center"/>
      <protection locked="0"/>
    </xf>
    <xf numFmtId="0" fontId="10" fillId="0" borderId="8" xfId="0" applyFont="1" applyBorder="1" applyAlignment="1" applyProtection="1">
      <alignment horizontal="right" vertical="center"/>
      <protection locked="0"/>
    </xf>
    <xf numFmtId="3" fontId="2" fillId="0" borderId="1" xfId="3" applyNumberFormat="1" applyFont="1" applyBorder="1" applyAlignment="1" applyProtection="1">
      <alignment vertical="center" wrapText="1"/>
      <protection locked="0" hidden="1"/>
    </xf>
    <xf numFmtId="49" fontId="7" fillId="0" borderId="0" xfId="0" applyNumberFormat="1" applyFont="1" applyAlignment="1" applyProtection="1">
      <alignment vertical="center"/>
      <protection locked="0"/>
    </xf>
    <xf numFmtId="0" fontId="19" fillId="0" borderId="0" xfId="0" applyFont="1" applyAlignment="1" applyProtection="1">
      <alignment horizontal="right" vertical="center"/>
      <protection locked="0"/>
    </xf>
    <xf numFmtId="3" fontId="7" fillId="0" borderId="0" xfId="0" applyNumberFormat="1" applyFont="1" applyAlignment="1" applyProtection="1">
      <alignment vertical="center" wrapText="1"/>
      <protection locked="0"/>
    </xf>
    <xf numFmtId="49" fontId="7" fillId="0" borderId="1" xfId="0" applyNumberFormat="1" applyFont="1" applyBorder="1" applyAlignment="1" applyProtection="1">
      <alignment horizontal="left" vertical="center" wrapText="1"/>
      <protection locked="0"/>
    </xf>
    <xf numFmtId="49" fontId="2" fillId="0" borderId="0" xfId="0" applyNumberFormat="1" applyFont="1" applyAlignment="1" applyProtection="1">
      <alignment vertical="center" wrapText="1"/>
      <protection locked="0"/>
    </xf>
    <xf numFmtId="49" fontId="0" fillId="0" borderId="0" xfId="0" applyNumberFormat="1" applyAlignment="1" applyProtection="1">
      <alignment vertical="center" wrapText="1"/>
      <protection locked="0"/>
    </xf>
    <xf numFmtId="49" fontId="2" fillId="0" borderId="1" xfId="3" applyNumberFormat="1" applyFont="1" applyBorder="1" applyAlignment="1" applyProtection="1">
      <alignment vertical="center" wrapText="1"/>
      <protection locked="0"/>
    </xf>
    <xf numFmtId="0" fontId="11" fillId="0" borderId="0" xfId="0" applyFont="1" applyAlignment="1" applyProtection="1">
      <alignment horizontal="right" vertical="center"/>
      <protection locked="0"/>
    </xf>
    <xf numFmtId="49" fontId="7" fillId="0" borderId="1" xfId="3" applyNumberFormat="1" applyFont="1" applyBorder="1" applyAlignment="1" applyProtection="1">
      <alignment vertical="center" wrapText="1"/>
      <protection locked="0"/>
    </xf>
    <xf numFmtId="49" fontId="7" fillId="0" borderId="1" xfId="0" applyNumberFormat="1" applyFont="1" applyBorder="1" applyAlignment="1" applyProtection="1">
      <alignment vertical="center" wrapText="1"/>
      <protection locked="0"/>
    </xf>
    <xf numFmtId="49" fontId="13" fillId="0" borderId="0" xfId="0" applyNumberFormat="1" applyFont="1" applyAlignment="1" applyProtection="1">
      <alignment vertical="center" wrapText="1"/>
      <protection locked="0"/>
    </xf>
    <xf numFmtId="3" fontId="2" fillId="0" borderId="1" xfId="3" applyNumberFormat="1" applyFont="1" applyBorder="1" applyAlignment="1" applyProtection="1">
      <alignment horizontal="center" vertical="center" wrapText="1"/>
      <protection locked="0"/>
    </xf>
    <xf numFmtId="0" fontId="16" fillId="0" borderId="1" xfId="0" applyFont="1" applyBorder="1" applyAlignment="1" applyProtection="1">
      <alignment vertical="center" wrapText="1"/>
      <protection locked="0"/>
    </xf>
    <xf numFmtId="49" fontId="13" fillId="0" borderId="1" xfId="0" applyNumberFormat="1"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64" fontId="13" fillId="0" borderId="1" xfId="0" applyNumberFormat="1" applyFont="1" applyBorder="1" applyAlignment="1" applyProtection="1">
      <alignment horizontal="center" vertical="center" wrapText="1"/>
      <protection locked="0"/>
    </xf>
    <xf numFmtId="49" fontId="2" fillId="0" borderId="1" xfId="1" applyNumberFormat="1" applyFont="1" applyFill="1" applyBorder="1" applyAlignment="1" applyProtection="1">
      <alignment horizontal="right" vertical="center" wrapText="1"/>
      <protection locked="0"/>
    </xf>
    <xf numFmtId="0" fontId="7" fillId="0" borderId="1" xfId="0" applyFont="1" applyBorder="1" applyAlignment="1" applyProtection="1">
      <alignment horizontal="left" vertical="center" wrapText="1"/>
      <protection hidden="1"/>
    </xf>
    <xf numFmtId="0" fontId="3" fillId="0" borderId="0" xfId="0" applyFont="1" applyAlignment="1" applyProtection="1">
      <alignment horizontal="right" vertical="center" wrapText="1"/>
      <protection locked="0"/>
    </xf>
    <xf numFmtId="0" fontId="6" fillId="0" borderId="0" xfId="0" applyFont="1" applyAlignment="1" applyProtection="1">
      <alignment horizontal="center" vertical="center"/>
      <protection hidden="1"/>
    </xf>
    <xf numFmtId="0" fontId="6"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49" fontId="7" fillId="0" borderId="2" xfId="0" applyNumberFormat="1" applyFont="1" applyBorder="1" applyAlignment="1" applyProtection="1">
      <alignment horizontal="right" vertical="center" wrapText="1"/>
      <protection locked="0"/>
    </xf>
    <xf numFmtId="49" fontId="7" fillId="0" borderId="3" xfId="0" applyNumberFormat="1" applyFont="1" applyBorder="1" applyAlignment="1" applyProtection="1">
      <alignment horizontal="right" vertical="center" wrapText="1"/>
      <protection locked="0"/>
    </xf>
    <xf numFmtId="0" fontId="6" fillId="0" borderId="0" xfId="3" applyFont="1" applyAlignment="1" applyProtection="1">
      <alignment horizontal="left" vertical="center"/>
      <protection locked="0"/>
    </xf>
    <xf numFmtId="0" fontId="6" fillId="0" borderId="4" xfId="3" applyFont="1" applyBorder="1" applyAlignment="1" applyProtection="1">
      <alignment horizontal="center" vertical="center"/>
      <protection locked="0"/>
    </xf>
    <xf numFmtId="0" fontId="6" fillId="0" borderId="6" xfId="3" applyFont="1" applyBorder="1" applyAlignment="1" applyProtection="1">
      <alignment horizontal="center" vertical="center"/>
      <protection locked="0"/>
    </xf>
    <xf numFmtId="0" fontId="6" fillId="0" borderId="7" xfId="3" applyFont="1" applyBorder="1" applyAlignment="1" applyProtection="1">
      <alignment horizontal="center" vertical="center"/>
      <protection locked="0"/>
    </xf>
  </cellXfs>
  <cellStyles count="5">
    <cellStyle name="Ezres" xfId="1" builtinId="3"/>
    <cellStyle name="Normál" xfId="0" builtinId="0"/>
    <cellStyle name="Normál 2" xfId="4" xr:uid="{73A35927-5523-4103-A571-54763AC49B36}"/>
    <cellStyle name="Normál_KVRENMUNKA" xfId="3" xr:uid="{647C2889-0556-4297-8BE9-729267ECA6FD}"/>
    <cellStyle name="Százalék"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E2294-5222-4691-B8E4-7713EA4FF976}">
  <dimension ref="B1:Q148"/>
  <sheetViews>
    <sheetView view="pageBreakPreview" topLeftCell="A103" zoomScale="85" zoomScaleNormal="100" zoomScaleSheetLayoutView="85" workbookViewId="0">
      <selection activeCell="B2" sqref="B2:K2"/>
    </sheetView>
  </sheetViews>
  <sheetFormatPr defaultColWidth="9" defaultRowHeight="13.2" x14ac:dyDescent="0.3"/>
  <cols>
    <col min="1" max="1" width="0.88671875" style="2" customWidth="1"/>
    <col min="2" max="2" width="3.6640625" style="88" customWidth="1"/>
    <col min="3" max="3" width="5.6640625" style="1" customWidth="1"/>
    <col min="4" max="4" width="60.6640625" style="2" customWidth="1"/>
    <col min="5" max="6" width="12" style="3" bestFit="1" customWidth="1"/>
    <col min="7" max="8" width="11.77734375" style="3" bestFit="1" customWidth="1"/>
    <col min="9" max="10" width="10.6640625" style="3" customWidth="1"/>
    <col min="11" max="11" width="6.6640625" style="3" customWidth="1"/>
    <col min="12" max="12" width="0.88671875" style="2" customWidth="1"/>
    <col min="13" max="16384" width="9" style="2"/>
  </cols>
  <sheetData>
    <row r="1" spans="2:11" ht="5.0999999999999996" customHeight="1" x14ac:dyDescent="0.3"/>
    <row r="2" spans="2:11" s="44" customFormat="1" ht="15" customHeight="1" x14ac:dyDescent="0.3">
      <c r="B2" s="118" t="s">
        <v>1168</v>
      </c>
      <c r="C2" s="118"/>
      <c r="D2" s="118"/>
      <c r="E2" s="118"/>
      <c r="F2" s="118"/>
      <c r="G2" s="118"/>
      <c r="H2" s="118"/>
      <c r="I2" s="118"/>
      <c r="J2" s="118"/>
      <c r="K2" s="118"/>
    </row>
    <row r="3" spans="2:11" s="91" customFormat="1" ht="15" customHeight="1" x14ac:dyDescent="0.3">
      <c r="B3" s="89"/>
      <c r="C3" s="90"/>
      <c r="D3" s="5"/>
      <c r="E3" s="6"/>
      <c r="F3" s="6"/>
      <c r="G3" s="6"/>
      <c r="H3" s="6"/>
      <c r="I3" s="6"/>
      <c r="J3" s="6"/>
      <c r="K3" s="6"/>
    </row>
    <row r="4" spans="2:11" s="7" customFormat="1" ht="15" customHeight="1" x14ac:dyDescent="0.3">
      <c r="B4" s="119" t="s">
        <v>0</v>
      </c>
      <c r="C4" s="119"/>
      <c r="D4" s="119"/>
      <c r="E4" s="119"/>
      <c r="F4" s="119"/>
      <c r="G4" s="119"/>
      <c r="H4" s="119"/>
      <c r="I4" s="119"/>
      <c r="J4" s="119"/>
      <c r="K4" s="119"/>
    </row>
    <row r="5" spans="2:11" s="7" customFormat="1" ht="15" customHeight="1" x14ac:dyDescent="0.3">
      <c r="B5" s="120" t="s">
        <v>1176</v>
      </c>
      <c r="C5" s="120"/>
      <c r="D5" s="120"/>
      <c r="E5" s="120"/>
      <c r="F5" s="120"/>
      <c r="G5" s="120"/>
      <c r="H5" s="120"/>
      <c r="I5" s="120"/>
      <c r="J5" s="120"/>
      <c r="K5" s="120"/>
    </row>
    <row r="6" spans="2:11" s="9" customFormat="1" ht="15" customHeight="1" x14ac:dyDescent="0.3">
      <c r="B6" s="121" t="s">
        <v>1</v>
      </c>
      <c r="C6" s="121"/>
      <c r="D6" s="121"/>
      <c r="E6" s="121"/>
      <c r="F6" s="121"/>
      <c r="G6" s="121"/>
      <c r="H6" s="121"/>
      <c r="I6" s="121"/>
      <c r="J6" s="121"/>
      <c r="K6" s="121"/>
    </row>
    <row r="7" spans="2:11" s="7" customFormat="1" ht="15" customHeight="1" x14ac:dyDescent="0.3">
      <c r="B7" s="80" t="s">
        <v>2</v>
      </c>
      <c r="C7" s="10"/>
      <c r="E7" s="11"/>
      <c r="F7" s="11"/>
      <c r="G7" s="11"/>
      <c r="H7" s="11"/>
      <c r="I7" s="11"/>
      <c r="J7" s="11"/>
      <c r="K7" s="12"/>
    </row>
    <row r="8" spans="2:11" s="7" customFormat="1" ht="15" customHeight="1" x14ac:dyDescent="0.3">
      <c r="B8" s="13"/>
      <c r="C8" s="10"/>
      <c r="E8" s="11"/>
      <c r="F8" s="11"/>
      <c r="G8" s="11"/>
      <c r="H8" s="11"/>
      <c r="I8" s="11"/>
      <c r="J8" s="11"/>
      <c r="K8" s="12"/>
    </row>
    <row r="9" spans="2:11" s="9" customFormat="1" x14ac:dyDescent="0.3">
      <c r="B9" s="14"/>
      <c r="C9" s="46" t="s">
        <v>3</v>
      </c>
      <c r="D9" s="46" t="s">
        <v>4</v>
      </c>
      <c r="E9" s="46" t="s">
        <v>5</v>
      </c>
      <c r="F9" s="46" t="s">
        <v>6</v>
      </c>
      <c r="G9" s="46" t="s">
        <v>7</v>
      </c>
      <c r="H9" s="46" t="s">
        <v>8</v>
      </c>
      <c r="I9" s="46" t="s">
        <v>9</v>
      </c>
      <c r="J9" s="46" t="s">
        <v>10</v>
      </c>
      <c r="K9" s="46" t="s">
        <v>11</v>
      </c>
    </row>
    <row r="10" spans="2:11" ht="39.6" x14ac:dyDescent="0.3">
      <c r="B10" s="15">
        <v>1</v>
      </c>
      <c r="C10" s="16" t="s">
        <v>12</v>
      </c>
      <c r="D10" s="17" t="s">
        <v>13</v>
      </c>
      <c r="E10" s="18" t="s">
        <v>14</v>
      </c>
      <c r="F10" s="18" t="s">
        <v>15</v>
      </c>
      <c r="G10" s="18" t="s">
        <v>16</v>
      </c>
      <c r="H10" s="47" t="s">
        <v>17</v>
      </c>
      <c r="I10" s="47" t="s">
        <v>18</v>
      </c>
      <c r="J10" s="47" t="s">
        <v>19</v>
      </c>
      <c r="K10" s="18" t="s">
        <v>20</v>
      </c>
    </row>
    <row r="11" spans="2:11" s="48" customFormat="1" x14ac:dyDescent="0.3">
      <c r="B11" s="15">
        <v>2</v>
      </c>
      <c r="C11" s="49" t="s">
        <v>21</v>
      </c>
      <c r="D11" s="50" t="s">
        <v>22</v>
      </c>
      <c r="E11" s="51">
        <v>724733681</v>
      </c>
      <c r="F11" s="51">
        <v>769383714</v>
      </c>
      <c r="G11" s="51">
        <v>769383714</v>
      </c>
      <c r="H11" s="51">
        <v>769383714</v>
      </c>
      <c r="I11" s="51">
        <v>0</v>
      </c>
      <c r="J11" s="51">
        <v>0</v>
      </c>
      <c r="K11" s="19">
        <v>1</v>
      </c>
    </row>
    <row r="12" spans="2:11" s="23" customFormat="1" x14ac:dyDescent="0.3">
      <c r="B12" s="15">
        <v>3</v>
      </c>
      <c r="C12" s="20" t="s">
        <v>23</v>
      </c>
      <c r="D12" s="21" t="s">
        <v>24</v>
      </c>
      <c r="E12" s="52">
        <v>242637266</v>
      </c>
      <c r="F12" s="52">
        <v>244557266</v>
      </c>
      <c r="G12" s="52">
        <v>244557266</v>
      </c>
      <c r="H12" s="52">
        <v>244557266</v>
      </c>
      <c r="I12" s="52">
        <f>'06'!I12</f>
        <v>0</v>
      </c>
      <c r="J12" s="52">
        <v>0</v>
      </c>
      <c r="K12" s="22">
        <v>1</v>
      </c>
    </row>
    <row r="13" spans="2:11" x14ac:dyDescent="0.3">
      <c r="B13" s="15">
        <v>4</v>
      </c>
      <c r="C13" s="20" t="s">
        <v>25</v>
      </c>
      <c r="D13" s="21" t="s">
        <v>26</v>
      </c>
      <c r="E13" s="52">
        <v>207036996</v>
      </c>
      <c r="F13" s="52">
        <v>218521538</v>
      </c>
      <c r="G13" s="52">
        <v>218521538</v>
      </c>
      <c r="H13" s="52">
        <v>218521538</v>
      </c>
      <c r="I13" s="52">
        <f>'06'!I13</f>
        <v>0</v>
      </c>
      <c r="J13" s="52">
        <v>0</v>
      </c>
      <c r="K13" s="22">
        <v>1</v>
      </c>
    </row>
    <row r="14" spans="2:11" ht="26.4" x14ac:dyDescent="0.3">
      <c r="B14" s="15">
        <v>5</v>
      </c>
      <c r="C14" s="20" t="s">
        <v>27</v>
      </c>
      <c r="D14" s="21" t="s">
        <v>28</v>
      </c>
      <c r="E14" s="52">
        <v>192413707</v>
      </c>
      <c r="F14" s="52">
        <v>208182698</v>
      </c>
      <c r="G14" s="52">
        <v>208182698</v>
      </c>
      <c r="H14" s="52">
        <v>208182698</v>
      </c>
      <c r="I14" s="52">
        <f>'06'!I14</f>
        <v>0</v>
      </c>
      <c r="J14" s="52">
        <v>0</v>
      </c>
      <c r="K14" s="22">
        <v>1</v>
      </c>
    </row>
    <row r="15" spans="2:11" x14ac:dyDescent="0.3">
      <c r="B15" s="15">
        <v>6</v>
      </c>
      <c r="C15" s="20" t="s">
        <v>29</v>
      </c>
      <c r="D15" s="21" t="s">
        <v>30</v>
      </c>
      <c r="E15" s="52">
        <v>69980674</v>
      </c>
      <c r="F15" s="52">
        <v>75135373</v>
      </c>
      <c r="G15" s="52">
        <v>75135373</v>
      </c>
      <c r="H15" s="52">
        <v>75135373</v>
      </c>
      <c r="I15" s="52">
        <f>'06'!I15</f>
        <v>0</v>
      </c>
      <c r="J15" s="52">
        <v>0</v>
      </c>
      <c r="K15" s="22">
        <v>1</v>
      </c>
    </row>
    <row r="16" spans="2:11" x14ac:dyDescent="0.3">
      <c r="B16" s="15">
        <v>7</v>
      </c>
      <c r="C16" s="20" t="s">
        <v>31</v>
      </c>
      <c r="D16" s="21" t="s">
        <v>32</v>
      </c>
      <c r="E16" s="52">
        <v>10334710</v>
      </c>
      <c r="F16" s="52">
        <v>13099862</v>
      </c>
      <c r="G16" s="52">
        <v>13099862</v>
      </c>
      <c r="H16" s="52">
        <v>13099862</v>
      </c>
      <c r="I16" s="52">
        <f>'06'!I16</f>
        <v>0</v>
      </c>
      <c r="J16" s="52">
        <v>0</v>
      </c>
      <c r="K16" s="22">
        <v>1</v>
      </c>
    </row>
    <row r="17" spans="2:11" x14ac:dyDescent="0.3">
      <c r="B17" s="15">
        <v>8</v>
      </c>
      <c r="C17" s="20" t="s">
        <v>33</v>
      </c>
      <c r="D17" s="21" t="s">
        <v>34</v>
      </c>
      <c r="E17" s="52">
        <v>2330328</v>
      </c>
      <c r="F17" s="52">
        <v>9192373</v>
      </c>
      <c r="G17" s="52">
        <v>9192373</v>
      </c>
      <c r="H17" s="52">
        <v>9192373</v>
      </c>
      <c r="I17" s="52">
        <f>'06'!I17</f>
        <v>0</v>
      </c>
      <c r="J17" s="52">
        <v>0</v>
      </c>
      <c r="K17" s="22">
        <v>1</v>
      </c>
    </row>
    <row r="18" spans="2:11" s="23" customFormat="1" x14ac:dyDescent="0.3">
      <c r="B18" s="15">
        <v>9</v>
      </c>
      <c r="C18" s="20" t="s">
        <v>35</v>
      </c>
      <c r="D18" s="21" t="s">
        <v>36</v>
      </c>
      <c r="E18" s="52">
        <v>0</v>
      </c>
      <c r="F18" s="52">
        <v>694604</v>
      </c>
      <c r="G18" s="52">
        <v>694604</v>
      </c>
      <c r="H18" s="52">
        <v>694604</v>
      </c>
      <c r="I18" s="52">
        <f>'06'!I18</f>
        <v>0</v>
      </c>
      <c r="J18" s="52">
        <v>0</v>
      </c>
      <c r="K18" s="22">
        <v>1</v>
      </c>
    </row>
    <row r="19" spans="2:11" s="23" customFormat="1" x14ac:dyDescent="0.3">
      <c r="B19" s="15">
        <v>10</v>
      </c>
      <c r="C19" s="49" t="s">
        <v>37</v>
      </c>
      <c r="D19" s="50" t="s">
        <v>38</v>
      </c>
      <c r="E19" s="51">
        <v>39003460</v>
      </c>
      <c r="F19" s="51">
        <v>203519852</v>
      </c>
      <c r="G19" s="51">
        <v>203519852</v>
      </c>
      <c r="H19" s="51">
        <f>203519852-I19</f>
        <v>200549852</v>
      </c>
      <c r="I19" s="51">
        <f>'06'!I19</f>
        <v>2970000</v>
      </c>
      <c r="J19" s="51">
        <v>0</v>
      </c>
      <c r="K19" s="19">
        <v>1</v>
      </c>
    </row>
    <row r="20" spans="2:11" s="23" customFormat="1" x14ac:dyDescent="0.3">
      <c r="B20" s="15">
        <v>11</v>
      </c>
      <c r="C20" s="20" t="s">
        <v>39</v>
      </c>
      <c r="D20" s="21" t="s">
        <v>40</v>
      </c>
      <c r="E20" s="52">
        <v>0</v>
      </c>
      <c r="F20" s="52">
        <v>0</v>
      </c>
      <c r="G20" s="52">
        <v>0</v>
      </c>
      <c r="H20" s="52">
        <v>0</v>
      </c>
      <c r="I20" s="52">
        <f>'06'!I20</f>
        <v>0</v>
      </c>
      <c r="J20" s="52">
        <v>0</v>
      </c>
      <c r="K20" s="22">
        <v>0</v>
      </c>
    </row>
    <row r="21" spans="2:11" s="23" customFormat="1" ht="26.4" x14ac:dyDescent="0.3">
      <c r="B21" s="15">
        <v>12</v>
      </c>
      <c r="C21" s="20" t="s">
        <v>41</v>
      </c>
      <c r="D21" s="21" t="s">
        <v>42</v>
      </c>
      <c r="E21" s="52">
        <v>0</v>
      </c>
      <c r="F21" s="52">
        <v>0</v>
      </c>
      <c r="G21" s="52">
        <v>0</v>
      </c>
      <c r="H21" s="52">
        <v>0</v>
      </c>
      <c r="I21" s="52">
        <f>'06'!I21</f>
        <v>0</v>
      </c>
      <c r="J21" s="52">
        <v>0</v>
      </c>
      <c r="K21" s="22">
        <v>0</v>
      </c>
    </row>
    <row r="22" spans="2:11" s="23" customFormat="1" ht="26.4" x14ac:dyDescent="0.3">
      <c r="B22" s="15">
        <v>13</v>
      </c>
      <c r="C22" s="20" t="s">
        <v>43</v>
      </c>
      <c r="D22" s="21" t="s">
        <v>44</v>
      </c>
      <c r="E22" s="52">
        <v>0</v>
      </c>
      <c r="F22" s="52">
        <v>0</v>
      </c>
      <c r="G22" s="52">
        <v>0</v>
      </c>
      <c r="H22" s="52">
        <v>0</v>
      </c>
      <c r="I22" s="52">
        <f>'06'!I22</f>
        <v>0</v>
      </c>
      <c r="J22" s="52">
        <v>0</v>
      </c>
      <c r="K22" s="22">
        <v>0</v>
      </c>
    </row>
    <row r="23" spans="2:11" s="23" customFormat="1" ht="26.4" x14ac:dyDescent="0.3">
      <c r="B23" s="15">
        <v>14</v>
      </c>
      <c r="C23" s="20" t="s">
        <v>45</v>
      </c>
      <c r="D23" s="21" t="s">
        <v>46</v>
      </c>
      <c r="E23" s="52">
        <v>0</v>
      </c>
      <c r="F23" s="52">
        <v>0</v>
      </c>
      <c r="G23" s="52">
        <v>0</v>
      </c>
      <c r="H23" s="52">
        <v>0</v>
      </c>
      <c r="I23" s="52">
        <f>'06'!I23</f>
        <v>0</v>
      </c>
      <c r="J23" s="52">
        <v>0</v>
      </c>
      <c r="K23" s="22">
        <v>0</v>
      </c>
    </row>
    <row r="24" spans="2:11" s="23" customFormat="1" ht="26.4" x14ac:dyDescent="0.3">
      <c r="B24" s="15">
        <v>15</v>
      </c>
      <c r="C24" s="20" t="s">
        <v>47</v>
      </c>
      <c r="D24" s="21" t="s">
        <v>48</v>
      </c>
      <c r="E24" s="52">
        <v>39003460</v>
      </c>
      <c r="F24" s="52">
        <v>203519852</v>
      </c>
      <c r="G24" s="52">
        <v>203519852</v>
      </c>
      <c r="H24" s="52">
        <f>203519852-I24</f>
        <v>200549852</v>
      </c>
      <c r="I24" s="52">
        <f>'06'!I24</f>
        <v>2970000</v>
      </c>
      <c r="J24" s="52">
        <v>0</v>
      </c>
      <c r="K24" s="22">
        <v>1</v>
      </c>
    </row>
    <row r="25" spans="2:11" x14ac:dyDescent="0.3">
      <c r="B25" s="15">
        <v>16</v>
      </c>
      <c r="C25" s="20" t="s">
        <v>47</v>
      </c>
      <c r="D25" s="21" t="s">
        <v>49</v>
      </c>
      <c r="E25" s="52">
        <v>0</v>
      </c>
      <c r="F25" s="52">
        <v>0</v>
      </c>
      <c r="G25" s="52">
        <v>0</v>
      </c>
      <c r="H25" s="52">
        <v>0</v>
      </c>
      <c r="I25" s="52">
        <f>'06'!I25</f>
        <v>0</v>
      </c>
      <c r="J25" s="52">
        <v>0</v>
      </c>
      <c r="K25" s="22">
        <v>0</v>
      </c>
    </row>
    <row r="26" spans="2:11" x14ac:dyDescent="0.3">
      <c r="B26" s="15">
        <v>17</v>
      </c>
      <c r="C26" s="49" t="s">
        <v>50</v>
      </c>
      <c r="D26" s="50" t="s">
        <v>51</v>
      </c>
      <c r="E26" s="51">
        <v>2866579</v>
      </c>
      <c r="F26" s="51">
        <v>66453203</v>
      </c>
      <c r="G26" s="51">
        <v>66453203</v>
      </c>
      <c r="H26" s="51">
        <v>66453203</v>
      </c>
      <c r="I26" s="51">
        <v>0</v>
      </c>
      <c r="J26" s="51">
        <v>0</v>
      </c>
      <c r="K26" s="19">
        <v>1</v>
      </c>
    </row>
    <row r="27" spans="2:11" x14ac:dyDescent="0.3">
      <c r="B27" s="15">
        <v>18</v>
      </c>
      <c r="C27" s="20" t="s">
        <v>52</v>
      </c>
      <c r="D27" s="21" t="s">
        <v>53</v>
      </c>
      <c r="E27" s="52">
        <v>0</v>
      </c>
      <c r="F27" s="52">
        <v>0</v>
      </c>
      <c r="G27" s="52">
        <v>0</v>
      </c>
      <c r="H27" s="52">
        <v>0</v>
      </c>
      <c r="I27" s="52">
        <v>0</v>
      </c>
      <c r="J27" s="52">
        <v>0</v>
      </c>
      <c r="K27" s="22">
        <v>0</v>
      </c>
    </row>
    <row r="28" spans="2:11" s="23" customFormat="1" ht="26.4" x14ac:dyDescent="0.3">
      <c r="B28" s="15">
        <v>19</v>
      </c>
      <c r="C28" s="20" t="s">
        <v>54</v>
      </c>
      <c r="D28" s="21" t="s">
        <v>55</v>
      </c>
      <c r="E28" s="52">
        <v>0</v>
      </c>
      <c r="F28" s="52">
        <v>0</v>
      </c>
      <c r="G28" s="52">
        <v>0</v>
      </c>
      <c r="H28" s="52">
        <v>0</v>
      </c>
      <c r="I28" s="52">
        <v>0</v>
      </c>
      <c r="J28" s="52">
        <v>0</v>
      </c>
      <c r="K28" s="22">
        <v>0</v>
      </c>
    </row>
    <row r="29" spans="2:11" ht="26.4" x14ac:dyDescent="0.3">
      <c r="B29" s="15">
        <v>20</v>
      </c>
      <c r="C29" s="20" t="s">
        <v>56</v>
      </c>
      <c r="D29" s="21" t="s">
        <v>57</v>
      </c>
      <c r="E29" s="52">
        <v>0</v>
      </c>
      <c r="F29" s="52">
        <v>0</v>
      </c>
      <c r="G29" s="52">
        <v>0</v>
      </c>
      <c r="H29" s="52">
        <v>0</v>
      </c>
      <c r="I29" s="52">
        <v>0</v>
      </c>
      <c r="J29" s="52">
        <v>0</v>
      </c>
      <c r="K29" s="22">
        <v>0</v>
      </c>
    </row>
    <row r="30" spans="2:11" ht="26.4" x14ac:dyDescent="0.3">
      <c r="B30" s="15">
        <v>21</v>
      </c>
      <c r="C30" s="20" t="s">
        <v>58</v>
      </c>
      <c r="D30" s="21" t="s">
        <v>59</v>
      </c>
      <c r="E30" s="52">
        <v>0</v>
      </c>
      <c r="F30" s="52">
        <v>0</v>
      </c>
      <c r="G30" s="52">
        <v>0</v>
      </c>
      <c r="H30" s="52">
        <v>0</v>
      </c>
      <c r="I30" s="52">
        <v>0</v>
      </c>
      <c r="J30" s="52">
        <v>0</v>
      </c>
      <c r="K30" s="22">
        <v>0</v>
      </c>
    </row>
    <row r="31" spans="2:11" x14ac:dyDescent="0.3">
      <c r="B31" s="15">
        <v>22</v>
      </c>
      <c r="C31" s="20" t="s">
        <v>60</v>
      </c>
      <c r="D31" s="21" t="s">
        <v>61</v>
      </c>
      <c r="E31" s="52">
        <v>2866579</v>
      </c>
      <c r="F31" s="52">
        <v>66453203</v>
      </c>
      <c r="G31" s="52">
        <v>66453203</v>
      </c>
      <c r="H31" s="52">
        <v>66453203</v>
      </c>
      <c r="I31" s="52">
        <v>0</v>
      </c>
      <c r="J31" s="52">
        <v>0</v>
      </c>
      <c r="K31" s="22">
        <v>1</v>
      </c>
    </row>
    <row r="32" spans="2:11" x14ac:dyDescent="0.3">
      <c r="B32" s="15">
        <v>23</v>
      </c>
      <c r="C32" s="20" t="s">
        <v>60</v>
      </c>
      <c r="D32" s="21" t="s">
        <v>62</v>
      </c>
      <c r="E32" s="52">
        <v>0</v>
      </c>
      <c r="F32" s="52">
        <v>0</v>
      </c>
      <c r="G32" s="52">
        <v>0</v>
      </c>
      <c r="H32" s="52">
        <v>0</v>
      </c>
      <c r="I32" s="52">
        <v>0</v>
      </c>
      <c r="J32" s="52">
        <v>0</v>
      </c>
      <c r="K32" s="22">
        <v>0</v>
      </c>
    </row>
    <row r="33" spans="2:11" x14ac:dyDescent="0.3">
      <c r="B33" s="15">
        <v>24</v>
      </c>
      <c r="C33" s="49" t="s">
        <v>63</v>
      </c>
      <c r="D33" s="50" t="s">
        <v>64</v>
      </c>
      <c r="E33" s="51">
        <v>85000000</v>
      </c>
      <c r="F33" s="51">
        <v>123039371</v>
      </c>
      <c r="G33" s="51">
        <v>123039371</v>
      </c>
      <c r="H33" s="51">
        <v>123039371</v>
      </c>
      <c r="I33" s="51">
        <v>0</v>
      </c>
      <c r="J33" s="51">
        <v>0</v>
      </c>
      <c r="K33" s="19">
        <v>1</v>
      </c>
    </row>
    <row r="34" spans="2:11" x14ac:dyDescent="0.3">
      <c r="B34" s="15">
        <v>25</v>
      </c>
      <c r="C34" s="20" t="s">
        <v>65</v>
      </c>
      <c r="D34" s="53" t="s">
        <v>66</v>
      </c>
      <c r="E34" s="52">
        <v>12000000</v>
      </c>
      <c r="F34" s="52">
        <v>13067930</v>
      </c>
      <c r="G34" s="52">
        <v>13032840</v>
      </c>
      <c r="H34" s="52">
        <v>13032840</v>
      </c>
      <c r="I34" s="52">
        <v>0</v>
      </c>
      <c r="J34" s="52">
        <v>0</v>
      </c>
      <c r="K34" s="22">
        <v>0.99731480043128484</v>
      </c>
    </row>
    <row r="35" spans="2:11" x14ac:dyDescent="0.3">
      <c r="B35" s="15">
        <v>26</v>
      </c>
      <c r="C35" s="20" t="s">
        <v>67</v>
      </c>
      <c r="D35" s="53" t="s">
        <v>68</v>
      </c>
      <c r="E35" s="52">
        <v>73000000</v>
      </c>
      <c r="F35" s="52">
        <v>103863128</v>
      </c>
      <c r="G35" s="52">
        <v>106725514</v>
      </c>
      <c r="H35" s="52">
        <v>106725514</v>
      </c>
      <c r="I35" s="52">
        <v>0</v>
      </c>
      <c r="J35" s="52">
        <v>0</v>
      </c>
      <c r="K35" s="22">
        <v>1.0275592123510857</v>
      </c>
    </row>
    <row r="36" spans="2:11" x14ac:dyDescent="0.3">
      <c r="B36" s="15">
        <v>27</v>
      </c>
      <c r="C36" s="20" t="s">
        <v>69</v>
      </c>
      <c r="D36" s="53" t="s">
        <v>70</v>
      </c>
      <c r="E36" s="52">
        <v>0</v>
      </c>
      <c r="F36" s="52">
        <v>0</v>
      </c>
      <c r="G36" s="52">
        <v>0</v>
      </c>
      <c r="H36" s="52">
        <v>0</v>
      </c>
      <c r="I36" s="52">
        <v>0</v>
      </c>
      <c r="J36" s="52">
        <v>0</v>
      </c>
      <c r="K36" s="22">
        <v>0</v>
      </c>
    </row>
    <row r="37" spans="2:11" x14ac:dyDescent="0.3">
      <c r="B37" s="15">
        <v>28</v>
      </c>
      <c r="C37" s="20" t="s">
        <v>71</v>
      </c>
      <c r="D37" s="53" t="s">
        <v>72</v>
      </c>
      <c r="E37" s="52">
        <v>0</v>
      </c>
      <c r="F37" s="52">
        <v>0</v>
      </c>
      <c r="G37" s="52">
        <v>0</v>
      </c>
      <c r="H37" s="52">
        <v>0</v>
      </c>
      <c r="I37" s="52">
        <v>0</v>
      </c>
      <c r="J37" s="52">
        <v>0</v>
      </c>
      <c r="K37" s="22">
        <v>0</v>
      </c>
    </row>
    <row r="38" spans="2:11" x14ac:dyDescent="0.3">
      <c r="B38" s="15">
        <v>29</v>
      </c>
      <c r="C38" s="20" t="s">
        <v>73</v>
      </c>
      <c r="D38" s="53" t="s">
        <v>74</v>
      </c>
      <c r="E38" s="52">
        <v>0</v>
      </c>
      <c r="F38" s="52">
        <v>0</v>
      </c>
      <c r="G38" s="52">
        <v>0</v>
      </c>
      <c r="H38" s="52">
        <v>0</v>
      </c>
      <c r="I38" s="52">
        <v>0</v>
      </c>
      <c r="J38" s="52">
        <v>0</v>
      </c>
      <c r="K38" s="22">
        <v>0</v>
      </c>
    </row>
    <row r="39" spans="2:11" x14ac:dyDescent="0.3">
      <c r="B39" s="15">
        <v>30</v>
      </c>
      <c r="C39" s="20" t="s">
        <v>75</v>
      </c>
      <c r="D39" s="53" t="s">
        <v>76</v>
      </c>
      <c r="E39" s="52">
        <v>0</v>
      </c>
      <c r="F39" s="52">
        <v>6108313</v>
      </c>
      <c r="G39" s="52">
        <v>3281017</v>
      </c>
      <c r="H39" s="52">
        <v>3281017</v>
      </c>
      <c r="I39" s="52">
        <v>0</v>
      </c>
      <c r="J39" s="52">
        <v>0</v>
      </c>
      <c r="K39" s="22">
        <v>0.53713963249754881</v>
      </c>
    </row>
    <row r="40" spans="2:11" x14ac:dyDescent="0.3">
      <c r="B40" s="15">
        <v>31</v>
      </c>
      <c r="C40" s="49" t="s">
        <v>77</v>
      </c>
      <c r="D40" s="50" t="s">
        <v>78</v>
      </c>
      <c r="E40" s="51">
        <v>307463220</v>
      </c>
      <c r="F40" s="51">
        <v>338110707</v>
      </c>
      <c r="G40" s="51">
        <v>343569890</v>
      </c>
      <c r="H40" s="51">
        <f>343569890-I40</f>
        <v>157404505.84999999</v>
      </c>
      <c r="I40" s="51">
        <f>SUM(I41:I53)</f>
        <v>186165384.15000001</v>
      </c>
      <c r="J40" s="51">
        <v>0</v>
      </c>
      <c r="K40" s="19">
        <v>1.0161461405598138</v>
      </c>
    </row>
    <row r="41" spans="2:11" x14ac:dyDescent="0.3">
      <c r="B41" s="15">
        <v>32</v>
      </c>
      <c r="C41" s="20" t="s">
        <v>79</v>
      </c>
      <c r="D41" s="21" t="s">
        <v>80</v>
      </c>
      <c r="E41" s="52">
        <v>13500000</v>
      </c>
      <c r="F41" s="52">
        <v>13502791</v>
      </c>
      <c r="G41" s="52">
        <v>4179440</v>
      </c>
      <c r="H41" s="52">
        <f>4179440-I41</f>
        <v>4176649</v>
      </c>
      <c r="I41" s="52">
        <f>'063'!I13</f>
        <v>2791</v>
      </c>
      <c r="J41" s="52">
        <v>0</v>
      </c>
      <c r="K41" s="22">
        <v>0.30952415689467461</v>
      </c>
    </row>
    <row r="42" spans="2:11" x14ac:dyDescent="0.3">
      <c r="B42" s="15">
        <v>33</v>
      </c>
      <c r="C42" s="20" t="s">
        <v>81</v>
      </c>
      <c r="D42" s="21" t="s">
        <v>82</v>
      </c>
      <c r="E42" s="52">
        <v>160795000</v>
      </c>
      <c r="F42" s="52">
        <v>161680972</v>
      </c>
      <c r="G42" s="52">
        <v>177537325</v>
      </c>
      <c r="H42" s="52">
        <f>177537325-I42</f>
        <v>31129580</v>
      </c>
      <c r="I42" s="52">
        <f>'063'!I14</f>
        <v>146407745</v>
      </c>
      <c r="J42" s="52">
        <v>0</v>
      </c>
      <c r="K42" s="22">
        <v>1.0980718559757299</v>
      </c>
    </row>
    <row r="43" spans="2:11" x14ac:dyDescent="0.3">
      <c r="B43" s="15">
        <v>34</v>
      </c>
      <c r="C43" s="20" t="s">
        <v>83</v>
      </c>
      <c r="D43" s="21" t="s">
        <v>84</v>
      </c>
      <c r="E43" s="52">
        <v>10800000</v>
      </c>
      <c r="F43" s="52">
        <v>8062924</v>
      </c>
      <c r="G43" s="52">
        <v>14266826</v>
      </c>
      <c r="H43" s="52">
        <v>14266826</v>
      </c>
      <c r="I43" s="52">
        <f>'063'!I15</f>
        <v>0</v>
      </c>
      <c r="J43" s="52">
        <v>0</v>
      </c>
      <c r="K43" s="22">
        <v>1.7694357530841169</v>
      </c>
    </row>
    <row r="44" spans="2:11" x14ac:dyDescent="0.3">
      <c r="B44" s="15">
        <v>35</v>
      </c>
      <c r="C44" s="20" t="s">
        <v>85</v>
      </c>
      <c r="D44" s="21" t="s">
        <v>86</v>
      </c>
      <c r="E44" s="52">
        <v>2100000</v>
      </c>
      <c r="F44" s="52">
        <v>10550086</v>
      </c>
      <c r="G44" s="52">
        <v>10525994</v>
      </c>
      <c r="H44" s="52">
        <v>10525994</v>
      </c>
      <c r="I44" s="52">
        <f>'063'!I16</f>
        <v>0</v>
      </c>
      <c r="J44" s="52">
        <v>0</v>
      </c>
      <c r="K44" s="22">
        <v>0.99771641671925704</v>
      </c>
    </row>
    <row r="45" spans="2:11" x14ac:dyDescent="0.3">
      <c r="B45" s="15">
        <v>36</v>
      </c>
      <c r="C45" s="20" t="s">
        <v>87</v>
      </c>
      <c r="D45" s="21" t="s">
        <v>88</v>
      </c>
      <c r="E45" s="52">
        <v>64322000</v>
      </c>
      <c r="F45" s="52">
        <v>69730077</v>
      </c>
      <c r="G45" s="52">
        <v>68102718</v>
      </c>
      <c r="H45" s="52">
        <v>68102718</v>
      </c>
      <c r="I45" s="52">
        <f>'063'!I17</f>
        <v>0</v>
      </c>
      <c r="J45" s="52">
        <v>0</v>
      </c>
      <c r="K45" s="22">
        <v>0.97666202204251118</v>
      </c>
    </row>
    <row r="46" spans="2:11" x14ac:dyDescent="0.3">
      <c r="B46" s="15">
        <v>37</v>
      </c>
      <c r="C46" s="20" t="s">
        <v>89</v>
      </c>
      <c r="D46" s="21" t="s">
        <v>90</v>
      </c>
      <c r="E46" s="52">
        <v>50388220</v>
      </c>
      <c r="F46" s="52">
        <v>58702651</v>
      </c>
      <c r="G46" s="52">
        <v>56551056</v>
      </c>
      <c r="H46" s="52">
        <f>56551056-I46</f>
        <v>17020964.849999994</v>
      </c>
      <c r="I46" s="52">
        <f>'063'!I18</f>
        <v>39530091.150000006</v>
      </c>
      <c r="J46" s="52">
        <v>0</v>
      </c>
      <c r="K46" s="22">
        <v>0.96334756670529242</v>
      </c>
    </row>
    <row r="47" spans="2:11" x14ac:dyDescent="0.3">
      <c r="B47" s="15">
        <v>38</v>
      </c>
      <c r="C47" s="20" t="s">
        <v>91</v>
      </c>
      <c r="D47" s="21" t="s">
        <v>92</v>
      </c>
      <c r="E47" s="52">
        <v>1238000</v>
      </c>
      <c r="F47" s="52">
        <v>2898000</v>
      </c>
      <c r="G47" s="52">
        <v>2898000</v>
      </c>
      <c r="H47" s="52">
        <v>2898000</v>
      </c>
      <c r="I47" s="52">
        <f>'063'!I19</f>
        <v>0</v>
      </c>
      <c r="J47" s="52">
        <v>0</v>
      </c>
      <c r="K47" s="22">
        <v>1</v>
      </c>
    </row>
    <row r="48" spans="2:11" x14ac:dyDescent="0.3">
      <c r="B48" s="15">
        <v>39</v>
      </c>
      <c r="C48" s="20" t="s">
        <v>93</v>
      </c>
      <c r="D48" s="21" t="s">
        <v>94</v>
      </c>
      <c r="E48" s="52">
        <v>0</v>
      </c>
      <c r="F48" s="52">
        <v>0</v>
      </c>
      <c r="G48" s="52">
        <v>0</v>
      </c>
      <c r="H48" s="52">
        <v>0</v>
      </c>
      <c r="I48" s="52">
        <f>'063'!I20</f>
        <v>0</v>
      </c>
      <c r="J48" s="52">
        <v>0</v>
      </c>
      <c r="K48" s="22">
        <v>0</v>
      </c>
    </row>
    <row r="49" spans="2:11" x14ac:dyDescent="0.3">
      <c r="B49" s="15">
        <v>40</v>
      </c>
      <c r="C49" s="20" t="s">
        <v>95</v>
      </c>
      <c r="D49" s="21" t="s">
        <v>96</v>
      </c>
      <c r="E49" s="52">
        <v>4000000</v>
      </c>
      <c r="F49" s="52">
        <v>4185449</v>
      </c>
      <c r="G49" s="52">
        <v>1450312</v>
      </c>
      <c r="H49" s="52">
        <f>1450312-I49</f>
        <v>1351089</v>
      </c>
      <c r="I49" s="52">
        <f>'063'!I21</f>
        <v>99223</v>
      </c>
      <c r="J49" s="52">
        <v>0</v>
      </c>
      <c r="K49" s="22">
        <v>0.34651288308613964</v>
      </c>
    </row>
    <row r="50" spans="2:11" x14ac:dyDescent="0.3">
      <c r="B50" s="15">
        <v>41</v>
      </c>
      <c r="C50" s="20" t="s">
        <v>97</v>
      </c>
      <c r="D50" s="21" t="s">
        <v>98</v>
      </c>
      <c r="E50" s="52">
        <v>0</v>
      </c>
      <c r="F50" s="52">
        <v>0</v>
      </c>
      <c r="G50" s="52">
        <v>0</v>
      </c>
      <c r="H50" s="52">
        <v>0</v>
      </c>
      <c r="I50" s="52">
        <f>'063'!I22</f>
        <v>0</v>
      </c>
      <c r="J50" s="52">
        <v>0</v>
      </c>
      <c r="K50" s="22">
        <v>0</v>
      </c>
    </row>
    <row r="51" spans="2:11" x14ac:dyDescent="0.3">
      <c r="B51" s="15">
        <v>42</v>
      </c>
      <c r="C51" s="20" t="s">
        <v>99</v>
      </c>
      <c r="D51" s="21" t="s">
        <v>100</v>
      </c>
      <c r="E51" s="52">
        <v>0</v>
      </c>
      <c r="F51" s="52">
        <v>0</v>
      </c>
      <c r="G51" s="52">
        <v>0</v>
      </c>
      <c r="H51" s="52">
        <v>0</v>
      </c>
      <c r="I51" s="52">
        <f>'063'!I23</f>
        <v>0</v>
      </c>
      <c r="J51" s="52">
        <v>0</v>
      </c>
      <c r="K51" s="22">
        <v>0</v>
      </c>
    </row>
    <row r="52" spans="2:11" x14ac:dyDescent="0.3">
      <c r="B52" s="15">
        <v>43</v>
      </c>
      <c r="C52" s="20" t="s">
        <v>101</v>
      </c>
      <c r="D52" s="21" t="s">
        <v>102</v>
      </c>
      <c r="E52" s="52">
        <v>0</v>
      </c>
      <c r="F52" s="52">
        <v>517695</v>
      </c>
      <c r="G52" s="52">
        <v>517695</v>
      </c>
      <c r="H52" s="52">
        <v>517695</v>
      </c>
      <c r="I52" s="52">
        <f>'063'!I24</f>
        <v>0</v>
      </c>
      <c r="J52" s="52">
        <v>0</v>
      </c>
      <c r="K52" s="22">
        <v>1</v>
      </c>
    </row>
    <row r="53" spans="2:11" s="23" customFormat="1" x14ac:dyDescent="0.3">
      <c r="B53" s="15">
        <v>44</v>
      </c>
      <c r="C53" s="20" t="s">
        <v>103</v>
      </c>
      <c r="D53" s="21" t="s">
        <v>104</v>
      </c>
      <c r="E53" s="52">
        <v>320000</v>
      </c>
      <c r="F53" s="52">
        <v>8280062</v>
      </c>
      <c r="G53" s="52">
        <v>7540524</v>
      </c>
      <c r="H53" s="52">
        <f>7540524-I53</f>
        <v>7414990</v>
      </c>
      <c r="I53" s="52">
        <f>'063'!I25</f>
        <v>125534</v>
      </c>
      <c r="J53" s="52">
        <v>0</v>
      </c>
      <c r="K53" s="22">
        <v>0.91068448521279188</v>
      </c>
    </row>
    <row r="54" spans="2:11" x14ac:dyDescent="0.3">
      <c r="B54" s="15">
        <v>45</v>
      </c>
      <c r="C54" s="49" t="s">
        <v>105</v>
      </c>
      <c r="D54" s="50" t="s">
        <v>106</v>
      </c>
      <c r="E54" s="51">
        <v>0</v>
      </c>
      <c r="F54" s="51">
        <v>393701</v>
      </c>
      <c r="G54" s="51">
        <v>714336</v>
      </c>
      <c r="H54" s="51">
        <v>714336</v>
      </c>
      <c r="I54" s="51">
        <v>0</v>
      </c>
      <c r="J54" s="51">
        <v>0</v>
      </c>
      <c r="K54" s="19">
        <v>1.8144124602172715</v>
      </c>
    </row>
    <row r="55" spans="2:11" x14ac:dyDescent="0.3">
      <c r="B55" s="15">
        <v>46</v>
      </c>
      <c r="C55" s="20" t="s">
        <v>107</v>
      </c>
      <c r="D55" s="21" t="s">
        <v>108</v>
      </c>
      <c r="E55" s="52">
        <v>0</v>
      </c>
      <c r="F55" s="52">
        <v>0</v>
      </c>
      <c r="G55" s="52">
        <v>0</v>
      </c>
      <c r="H55" s="52">
        <v>0</v>
      </c>
      <c r="I55" s="52">
        <v>0</v>
      </c>
      <c r="J55" s="52">
        <v>0</v>
      </c>
      <c r="K55" s="22">
        <v>0</v>
      </c>
    </row>
    <row r="56" spans="2:11" x14ac:dyDescent="0.3">
      <c r="B56" s="15">
        <v>47</v>
      </c>
      <c r="C56" s="20" t="s">
        <v>109</v>
      </c>
      <c r="D56" s="21" t="s">
        <v>110</v>
      </c>
      <c r="E56" s="52">
        <v>0</v>
      </c>
      <c r="F56" s="52">
        <v>393701</v>
      </c>
      <c r="G56" s="52">
        <v>714336</v>
      </c>
      <c r="H56" s="52">
        <v>714336</v>
      </c>
      <c r="I56" s="52">
        <v>0</v>
      </c>
      <c r="J56" s="52">
        <v>0</v>
      </c>
      <c r="K56" s="22">
        <v>1.8144124602172715</v>
      </c>
    </row>
    <row r="57" spans="2:11" x14ac:dyDescent="0.3">
      <c r="B57" s="15">
        <v>48</v>
      </c>
      <c r="C57" s="20" t="s">
        <v>111</v>
      </c>
      <c r="D57" s="21" t="s">
        <v>112</v>
      </c>
      <c r="E57" s="52">
        <v>0</v>
      </c>
      <c r="F57" s="52">
        <v>0</v>
      </c>
      <c r="G57" s="52">
        <v>0</v>
      </c>
      <c r="H57" s="52">
        <v>0</v>
      </c>
      <c r="I57" s="52">
        <v>0</v>
      </c>
      <c r="J57" s="52">
        <v>0</v>
      </c>
      <c r="K57" s="22">
        <v>0</v>
      </c>
    </row>
    <row r="58" spans="2:11" x14ac:dyDescent="0.3">
      <c r="B58" s="15">
        <v>49</v>
      </c>
      <c r="C58" s="20" t="s">
        <v>113</v>
      </c>
      <c r="D58" s="21" t="s">
        <v>114</v>
      </c>
      <c r="E58" s="52">
        <v>0</v>
      </c>
      <c r="F58" s="52">
        <v>0</v>
      </c>
      <c r="G58" s="52">
        <v>0</v>
      </c>
      <c r="H58" s="52">
        <v>0</v>
      </c>
      <c r="I58" s="52">
        <v>0</v>
      </c>
      <c r="J58" s="52">
        <v>0</v>
      </c>
      <c r="K58" s="22">
        <v>0</v>
      </c>
    </row>
    <row r="59" spans="2:11" x14ac:dyDescent="0.3">
      <c r="B59" s="15">
        <v>50</v>
      </c>
      <c r="C59" s="20" t="s">
        <v>115</v>
      </c>
      <c r="D59" s="21" t="s">
        <v>116</v>
      </c>
      <c r="E59" s="52">
        <v>0</v>
      </c>
      <c r="F59" s="52">
        <v>0</v>
      </c>
      <c r="G59" s="52">
        <v>0</v>
      </c>
      <c r="H59" s="52">
        <v>0</v>
      </c>
      <c r="I59" s="52">
        <v>0</v>
      </c>
      <c r="J59" s="52">
        <v>0</v>
      </c>
      <c r="K59" s="22">
        <v>0</v>
      </c>
    </row>
    <row r="60" spans="2:11" x14ac:dyDescent="0.3">
      <c r="B60" s="15">
        <v>51</v>
      </c>
      <c r="C60" s="49" t="s">
        <v>117</v>
      </c>
      <c r="D60" s="50" t="s">
        <v>118</v>
      </c>
      <c r="E60" s="51">
        <v>9600000</v>
      </c>
      <c r="F60" s="51">
        <v>7970029</v>
      </c>
      <c r="G60" s="51">
        <v>9207060</v>
      </c>
      <c r="H60" s="51">
        <v>9207060</v>
      </c>
      <c r="I60" s="51">
        <v>0</v>
      </c>
      <c r="J60" s="51">
        <v>0</v>
      </c>
      <c r="K60" s="19">
        <v>1.1552103511793996</v>
      </c>
    </row>
    <row r="61" spans="2:11" s="23" customFormat="1" ht="26.4" x14ac:dyDescent="0.3">
      <c r="B61" s="15">
        <v>52</v>
      </c>
      <c r="C61" s="20" t="s">
        <v>119</v>
      </c>
      <c r="D61" s="21" t="s">
        <v>120</v>
      </c>
      <c r="E61" s="52">
        <v>0</v>
      </c>
      <c r="F61" s="52">
        <v>0</v>
      </c>
      <c r="G61" s="52">
        <v>0</v>
      </c>
      <c r="H61" s="52">
        <v>0</v>
      </c>
      <c r="I61" s="52">
        <v>0</v>
      </c>
      <c r="J61" s="52">
        <v>0</v>
      </c>
      <c r="K61" s="22">
        <v>0</v>
      </c>
    </row>
    <row r="62" spans="2:11" s="23" customFormat="1" ht="26.4" x14ac:dyDescent="0.3">
      <c r="B62" s="15">
        <v>53</v>
      </c>
      <c r="C62" s="20" t="s">
        <v>121</v>
      </c>
      <c r="D62" s="21" t="s">
        <v>122</v>
      </c>
      <c r="E62" s="52">
        <v>0</v>
      </c>
      <c r="F62" s="52">
        <v>0</v>
      </c>
      <c r="G62" s="52">
        <v>0</v>
      </c>
      <c r="H62" s="52">
        <v>0</v>
      </c>
      <c r="I62" s="52">
        <v>0</v>
      </c>
      <c r="J62" s="52">
        <v>0</v>
      </c>
      <c r="K62" s="22">
        <v>0</v>
      </c>
    </row>
    <row r="63" spans="2:11" s="23" customFormat="1" ht="26.4" x14ac:dyDescent="0.3">
      <c r="B63" s="15">
        <v>54</v>
      </c>
      <c r="C63" s="20" t="s">
        <v>123</v>
      </c>
      <c r="D63" s="21" t="s">
        <v>124</v>
      </c>
      <c r="E63" s="52">
        <v>0</v>
      </c>
      <c r="F63" s="52">
        <v>0</v>
      </c>
      <c r="G63" s="52">
        <v>0</v>
      </c>
      <c r="H63" s="52">
        <v>0</v>
      </c>
      <c r="I63" s="52">
        <v>0</v>
      </c>
      <c r="J63" s="52">
        <v>0</v>
      </c>
      <c r="K63" s="22">
        <v>0</v>
      </c>
    </row>
    <row r="64" spans="2:11" s="23" customFormat="1" ht="26.4" x14ac:dyDescent="0.3">
      <c r="B64" s="15">
        <v>55</v>
      </c>
      <c r="C64" s="20" t="s">
        <v>125</v>
      </c>
      <c r="D64" s="21" t="s">
        <v>126</v>
      </c>
      <c r="E64" s="52">
        <v>9600000</v>
      </c>
      <c r="F64" s="52">
        <v>7362969</v>
      </c>
      <c r="G64" s="52">
        <v>8600000</v>
      </c>
      <c r="H64" s="52">
        <v>8600000</v>
      </c>
      <c r="I64" s="52">
        <v>0</v>
      </c>
      <c r="J64" s="52">
        <v>0</v>
      </c>
      <c r="K64" s="22">
        <v>1.1680070906179287</v>
      </c>
    </row>
    <row r="65" spans="2:15" s="23" customFormat="1" x14ac:dyDescent="0.3">
      <c r="B65" s="15">
        <v>56</v>
      </c>
      <c r="C65" s="20" t="s">
        <v>127</v>
      </c>
      <c r="D65" s="21" t="s">
        <v>128</v>
      </c>
      <c r="E65" s="52">
        <v>0</v>
      </c>
      <c r="F65" s="52">
        <v>607060</v>
      </c>
      <c r="G65" s="52">
        <v>607060</v>
      </c>
      <c r="H65" s="52">
        <v>607060</v>
      </c>
      <c r="I65" s="52">
        <v>0</v>
      </c>
      <c r="J65" s="52">
        <v>0</v>
      </c>
      <c r="K65" s="22">
        <v>1</v>
      </c>
    </row>
    <row r="66" spans="2:15" x14ac:dyDescent="0.3">
      <c r="B66" s="15">
        <v>57</v>
      </c>
      <c r="C66" s="49" t="s">
        <v>129</v>
      </c>
      <c r="D66" s="50" t="s">
        <v>130</v>
      </c>
      <c r="E66" s="51">
        <v>0</v>
      </c>
      <c r="F66" s="51">
        <v>0</v>
      </c>
      <c r="G66" s="51">
        <v>0</v>
      </c>
      <c r="H66" s="51">
        <v>0</v>
      </c>
      <c r="I66" s="51">
        <v>0</v>
      </c>
      <c r="J66" s="51">
        <v>0</v>
      </c>
      <c r="K66" s="19">
        <v>0</v>
      </c>
    </row>
    <row r="67" spans="2:15" ht="26.4" x14ac:dyDescent="0.3">
      <c r="B67" s="15">
        <v>58</v>
      </c>
      <c r="C67" s="20" t="s">
        <v>131</v>
      </c>
      <c r="D67" s="21" t="s">
        <v>132</v>
      </c>
      <c r="E67" s="52">
        <v>0</v>
      </c>
      <c r="F67" s="52">
        <v>0</v>
      </c>
      <c r="G67" s="52">
        <v>0</v>
      </c>
      <c r="H67" s="52">
        <v>0</v>
      </c>
      <c r="I67" s="52">
        <v>0</v>
      </c>
      <c r="J67" s="52">
        <v>0</v>
      </c>
      <c r="K67" s="22">
        <v>0</v>
      </c>
    </row>
    <row r="68" spans="2:15" ht="26.4" x14ac:dyDescent="0.3">
      <c r="B68" s="15">
        <v>59</v>
      </c>
      <c r="C68" s="20" t="s">
        <v>133</v>
      </c>
      <c r="D68" s="21" t="s">
        <v>134</v>
      </c>
      <c r="E68" s="52">
        <v>0</v>
      </c>
      <c r="F68" s="52">
        <v>0</v>
      </c>
      <c r="G68" s="52">
        <v>0</v>
      </c>
      <c r="H68" s="52">
        <v>0</v>
      </c>
      <c r="I68" s="52">
        <v>0</v>
      </c>
      <c r="J68" s="52">
        <v>0</v>
      </c>
      <c r="K68" s="22">
        <v>0</v>
      </c>
    </row>
    <row r="69" spans="2:15" ht="26.4" x14ac:dyDescent="0.3">
      <c r="B69" s="15">
        <v>60</v>
      </c>
      <c r="C69" s="20" t="s">
        <v>135</v>
      </c>
      <c r="D69" s="21" t="s">
        <v>136</v>
      </c>
      <c r="E69" s="52">
        <v>0</v>
      </c>
      <c r="F69" s="52">
        <v>0</v>
      </c>
      <c r="G69" s="52">
        <v>0</v>
      </c>
      <c r="H69" s="52">
        <v>0</v>
      </c>
      <c r="I69" s="52">
        <v>0</v>
      </c>
      <c r="J69" s="52">
        <v>0</v>
      </c>
      <c r="K69" s="22">
        <v>0</v>
      </c>
    </row>
    <row r="70" spans="2:15" ht="26.4" x14ac:dyDescent="0.3">
      <c r="B70" s="15">
        <v>61</v>
      </c>
      <c r="C70" s="20" t="s">
        <v>137</v>
      </c>
      <c r="D70" s="21" t="s">
        <v>138</v>
      </c>
      <c r="E70" s="52">
        <v>0</v>
      </c>
      <c r="F70" s="52">
        <v>0</v>
      </c>
      <c r="G70" s="52">
        <v>0</v>
      </c>
      <c r="H70" s="52">
        <v>0</v>
      </c>
      <c r="I70" s="52">
        <v>0</v>
      </c>
      <c r="J70" s="52">
        <v>0</v>
      </c>
      <c r="K70" s="22">
        <v>0</v>
      </c>
    </row>
    <row r="71" spans="2:15" x14ac:dyDescent="0.3">
      <c r="B71" s="15">
        <v>62</v>
      </c>
      <c r="C71" s="20" t="s">
        <v>139</v>
      </c>
      <c r="D71" s="21" t="s">
        <v>140</v>
      </c>
      <c r="E71" s="52">
        <v>0</v>
      </c>
      <c r="F71" s="52">
        <v>0</v>
      </c>
      <c r="G71" s="52">
        <v>0</v>
      </c>
      <c r="H71" s="52">
        <v>0</v>
      </c>
      <c r="I71" s="52">
        <v>0</v>
      </c>
      <c r="J71" s="52">
        <v>0</v>
      </c>
      <c r="K71" s="22">
        <v>0</v>
      </c>
    </row>
    <row r="72" spans="2:15" x14ac:dyDescent="0.3">
      <c r="B72" s="15">
        <v>63</v>
      </c>
      <c r="C72" s="49" t="s">
        <v>141</v>
      </c>
      <c r="D72" s="50" t="s">
        <v>142</v>
      </c>
      <c r="E72" s="51">
        <v>1168666940</v>
      </c>
      <c r="F72" s="51">
        <v>1508870577</v>
      </c>
      <c r="G72" s="51">
        <v>1515887426</v>
      </c>
      <c r="H72" s="51">
        <v>1515887426</v>
      </c>
      <c r="I72" s="51">
        <f>I11+I19+I26+I33+I40+I54+I60+I66</f>
        <v>189135384.15000001</v>
      </c>
      <c r="J72" s="51">
        <v>0</v>
      </c>
      <c r="K72" s="19">
        <v>1.0046503981898509</v>
      </c>
    </row>
    <row r="73" spans="2:15" x14ac:dyDescent="0.3">
      <c r="B73" s="15">
        <v>64</v>
      </c>
      <c r="C73" s="49" t="s">
        <v>143</v>
      </c>
      <c r="D73" s="50" t="s">
        <v>144</v>
      </c>
      <c r="E73" s="51">
        <v>0</v>
      </c>
      <c r="F73" s="51">
        <v>0</v>
      </c>
      <c r="G73" s="51">
        <v>0</v>
      </c>
      <c r="H73" s="51">
        <v>0</v>
      </c>
      <c r="I73" s="51">
        <v>0</v>
      </c>
      <c r="J73" s="51">
        <v>0</v>
      </c>
      <c r="K73" s="19">
        <v>0</v>
      </c>
      <c r="O73" s="24"/>
    </row>
    <row r="74" spans="2:15" x14ac:dyDescent="0.3">
      <c r="B74" s="15">
        <v>65</v>
      </c>
      <c r="C74" s="20" t="s">
        <v>145</v>
      </c>
      <c r="D74" s="21" t="s">
        <v>146</v>
      </c>
      <c r="E74" s="52">
        <v>0</v>
      </c>
      <c r="F74" s="52">
        <v>0</v>
      </c>
      <c r="G74" s="52">
        <v>0</v>
      </c>
      <c r="H74" s="52">
        <v>0</v>
      </c>
      <c r="I74" s="52">
        <v>0</v>
      </c>
      <c r="J74" s="52">
        <v>0</v>
      </c>
      <c r="K74" s="22">
        <v>0</v>
      </c>
    </row>
    <row r="75" spans="2:15" x14ac:dyDescent="0.3">
      <c r="B75" s="15">
        <v>66</v>
      </c>
      <c r="C75" s="20" t="s">
        <v>147</v>
      </c>
      <c r="D75" s="21" t="s">
        <v>148</v>
      </c>
      <c r="E75" s="52">
        <v>0</v>
      </c>
      <c r="F75" s="52">
        <v>0</v>
      </c>
      <c r="G75" s="52">
        <v>0</v>
      </c>
      <c r="H75" s="52">
        <v>0</v>
      </c>
      <c r="I75" s="52">
        <v>0</v>
      </c>
      <c r="J75" s="52">
        <v>0</v>
      </c>
      <c r="K75" s="22">
        <v>0</v>
      </c>
    </row>
    <row r="76" spans="2:15" x14ac:dyDescent="0.3">
      <c r="B76" s="15">
        <v>67</v>
      </c>
      <c r="C76" s="20" t="s">
        <v>149</v>
      </c>
      <c r="D76" s="21" t="s">
        <v>150</v>
      </c>
      <c r="E76" s="52">
        <v>0</v>
      </c>
      <c r="F76" s="52">
        <v>0</v>
      </c>
      <c r="G76" s="52">
        <v>0</v>
      </c>
      <c r="H76" s="52">
        <v>0</v>
      </c>
      <c r="I76" s="52">
        <v>0</v>
      </c>
      <c r="J76" s="52">
        <v>0</v>
      </c>
      <c r="K76" s="22">
        <v>0</v>
      </c>
    </row>
    <row r="77" spans="2:15" x14ac:dyDescent="0.3">
      <c r="B77" s="15">
        <v>68</v>
      </c>
      <c r="C77" s="49" t="s">
        <v>151</v>
      </c>
      <c r="D77" s="50" t="s">
        <v>152</v>
      </c>
      <c r="E77" s="51">
        <v>0</v>
      </c>
      <c r="F77" s="51">
        <v>0</v>
      </c>
      <c r="G77" s="51">
        <v>0</v>
      </c>
      <c r="H77" s="51">
        <v>0</v>
      </c>
      <c r="I77" s="51">
        <v>0</v>
      </c>
      <c r="J77" s="51">
        <v>0</v>
      </c>
      <c r="K77" s="19">
        <v>0</v>
      </c>
    </row>
    <row r="78" spans="2:15" x14ac:dyDescent="0.3">
      <c r="B78" s="15">
        <v>69</v>
      </c>
      <c r="C78" s="20" t="s">
        <v>153</v>
      </c>
      <c r="D78" s="21" t="s">
        <v>154</v>
      </c>
      <c r="E78" s="52">
        <v>0</v>
      </c>
      <c r="F78" s="52">
        <v>0</v>
      </c>
      <c r="G78" s="52">
        <v>0</v>
      </c>
      <c r="H78" s="52">
        <v>0</v>
      </c>
      <c r="I78" s="52">
        <v>0</v>
      </c>
      <c r="J78" s="52">
        <v>0</v>
      </c>
      <c r="K78" s="22">
        <v>0</v>
      </c>
    </row>
    <row r="79" spans="2:15" x14ac:dyDescent="0.3">
      <c r="B79" s="15">
        <v>70</v>
      </c>
      <c r="C79" s="20" t="s">
        <v>155</v>
      </c>
      <c r="D79" s="21" t="s">
        <v>156</v>
      </c>
      <c r="E79" s="52">
        <v>0</v>
      </c>
      <c r="F79" s="52">
        <v>0</v>
      </c>
      <c r="G79" s="52">
        <v>0</v>
      </c>
      <c r="H79" s="52">
        <v>0</v>
      </c>
      <c r="I79" s="52">
        <v>0</v>
      </c>
      <c r="J79" s="52">
        <v>0</v>
      </c>
      <c r="K79" s="22">
        <v>0</v>
      </c>
    </row>
    <row r="80" spans="2:15" x14ac:dyDescent="0.3">
      <c r="B80" s="15">
        <v>71</v>
      </c>
      <c r="C80" s="20" t="s">
        <v>157</v>
      </c>
      <c r="D80" s="21" t="s">
        <v>158</v>
      </c>
      <c r="E80" s="52">
        <v>0</v>
      </c>
      <c r="F80" s="52">
        <v>0</v>
      </c>
      <c r="G80" s="52">
        <v>0</v>
      </c>
      <c r="H80" s="52">
        <v>0</v>
      </c>
      <c r="I80" s="52">
        <v>0</v>
      </c>
      <c r="J80" s="52">
        <v>0</v>
      </c>
      <c r="K80" s="22">
        <v>0</v>
      </c>
    </row>
    <row r="81" spans="2:11" x14ac:dyDescent="0.3">
      <c r="B81" s="15">
        <v>72</v>
      </c>
      <c r="C81" s="20" t="s">
        <v>159</v>
      </c>
      <c r="D81" s="21" t="s">
        <v>160</v>
      </c>
      <c r="E81" s="52">
        <v>0</v>
      </c>
      <c r="F81" s="52">
        <v>0</v>
      </c>
      <c r="G81" s="52">
        <v>0</v>
      </c>
      <c r="H81" s="52">
        <v>0</v>
      </c>
      <c r="I81" s="52">
        <v>0</v>
      </c>
      <c r="J81" s="52">
        <v>0</v>
      </c>
      <c r="K81" s="22">
        <v>0</v>
      </c>
    </row>
    <row r="82" spans="2:11" x14ac:dyDescent="0.3">
      <c r="B82" s="15">
        <v>73</v>
      </c>
      <c r="C82" s="49" t="s">
        <v>161</v>
      </c>
      <c r="D82" s="50" t="s">
        <v>162</v>
      </c>
      <c r="E82" s="51">
        <v>70721126</v>
      </c>
      <c r="F82" s="51">
        <v>84693608</v>
      </c>
      <c r="G82" s="51">
        <v>84693608</v>
      </c>
      <c r="H82" s="51">
        <f>84693608-I82</f>
        <v>47686137</v>
      </c>
      <c r="I82" s="51">
        <f>I83</f>
        <v>37007471</v>
      </c>
      <c r="J82" s="51">
        <v>0</v>
      </c>
      <c r="K82" s="19">
        <v>1</v>
      </c>
    </row>
    <row r="83" spans="2:11" x14ac:dyDescent="0.3">
      <c r="B83" s="15">
        <v>74</v>
      </c>
      <c r="C83" s="20" t="s">
        <v>163</v>
      </c>
      <c r="D83" s="21" t="s">
        <v>164</v>
      </c>
      <c r="E83" s="52">
        <v>70721126</v>
      </c>
      <c r="F83" s="52">
        <v>84693608</v>
      </c>
      <c r="G83" s="52">
        <v>84693608</v>
      </c>
      <c r="H83" s="52">
        <f>84693608-I83</f>
        <v>47686137</v>
      </c>
      <c r="I83" s="52">
        <f>'06'!I83+'063'!I58</f>
        <v>37007471</v>
      </c>
      <c r="J83" s="52">
        <v>0</v>
      </c>
      <c r="K83" s="22">
        <v>1</v>
      </c>
    </row>
    <row r="84" spans="2:11" x14ac:dyDescent="0.3">
      <c r="B84" s="15">
        <v>75</v>
      </c>
      <c r="C84" s="20" t="s">
        <v>165</v>
      </c>
      <c r="D84" s="21" t="s">
        <v>166</v>
      </c>
      <c r="E84" s="52">
        <v>0</v>
      </c>
      <c r="F84" s="52">
        <v>0</v>
      </c>
      <c r="G84" s="52">
        <v>0</v>
      </c>
      <c r="H84" s="52">
        <v>0</v>
      </c>
      <c r="I84" s="52">
        <v>0</v>
      </c>
      <c r="J84" s="52">
        <v>0</v>
      </c>
      <c r="K84" s="22">
        <v>0</v>
      </c>
    </row>
    <row r="85" spans="2:11" x14ac:dyDescent="0.3">
      <c r="B85" s="15">
        <v>76</v>
      </c>
      <c r="C85" s="49" t="s">
        <v>167</v>
      </c>
      <c r="D85" s="50" t="s">
        <v>168</v>
      </c>
      <c r="E85" s="51">
        <v>0</v>
      </c>
      <c r="F85" s="51">
        <v>25162381</v>
      </c>
      <c r="G85" s="51">
        <v>25162381</v>
      </c>
      <c r="H85" s="51">
        <v>25162381</v>
      </c>
      <c r="I85" s="51">
        <v>0</v>
      </c>
      <c r="J85" s="51">
        <v>0</v>
      </c>
      <c r="K85" s="19">
        <v>1</v>
      </c>
    </row>
    <row r="86" spans="2:11" x14ac:dyDescent="0.3">
      <c r="B86" s="15">
        <v>77</v>
      </c>
      <c r="C86" s="20" t="s">
        <v>169</v>
      </c>
      <c r="D86" s="21" t="s">
        <v>170</v>
      </c>
      <c r="E86" s="52">
        <v>0</v>
      </c>
      <c r="F86" s="52">
        <v>25162381</v>
      </c>
      <c r="G86" s="52">
        <v>25162381</v>
      </c>
      <c r="H86" s="52">
        <v>25162381</v>
      </c>
      <c r="I86" s="52">
        <v>0</v>
      </c>
      <c r="J86" s="52">
        <v>0</v>
      </c>
      <c r="K86" s="22">
        <v>1</v>
      </c>
    </row>
    <row r="87" spans="2:11" x14ac:dyDescent="0.3">
      <c r="B87" s="15">
        <v>78</v>
      </c>
      <c r="C87" s="20" t="s">
        <v>171</v>
      </c>
      <c r="D87" s="21" t="s">
        <v>172</v>
      </c>
      <c r="E87" s="52">
        <v>0</v>
      </c>
      <c r="F87" s="52">
        <v>0</v>
      </c>
      <c r="G87" s="52">
        <v>0</v>
      </c>
      <c r="H87" s="52">
        <v>0</v>
      </c>
      <c r="I87" s="52">
        <v>0</v>
      </c>
      <c r="J87" s="52">
        <v>0</v>
      </c>
      <c r="K87" s="22">
        <v>0</v>
      </c>
    </row>
    <row r="88" spans="2:11" x14ac:dyDescent="0.3">
      <c r="B88" s="15">
        <v>79</v>
      </c>
      <c r="C88" s="20" t="s">
        <v>173</v>
      </c>
      <c r="D88" s="21" t="s">
        <v>174</v>
      </c>
      <c r="E88" s="52">
        <v>0</v>
      </c>
      <c r="F88" s="52">
        <v>0</v>
      </c>
      <c r="G88" s="52">
        <v>0</v>
      </c>
      <c r="H88" s="52">
        <v>0</v>
      </c>
      <c r="I88" s="52">
        <v>0</v>
      </c>
      <c r="J88" s="52">
        <v>0</v>
      </c>
      <c r="K88" s="22">
        <v>0</v>
      </c>
    </row>
    <row r="89" spans="2:11" x14ac:dyDescent="0.3">
      <c r="B89" s="15">
        <v>80</v>
      </c>
      <c r="C89" s="49" t="s">
        <v>175</v>
      </c>
      <c r="D89" s="50" t="s">
        <v>176</v>
      </c>
      <c r="E89" s="51">
        <v>0</v>
      </c>
      <c r="F89" s="51">
        <v>0</v>
      </c>
      <c r="G89" s="51">
        <v>0</v>
      </c>
      <c r="H89" s="51">
        <v>0</v>
      </c>
      <c r="I89" s="51">
        <v>0</v>
      </c>
      <c r="J89" s="51">
        <v>0</v>
      </c>
      <c r="K89" s="19">
        <v>0</v>
      </c>
    </row>
    <row r="90" spans="2:11" x14ac:dyDescent="0.3">
      <c r="B90" s="15">
        <v>81</v>
      </c>
      <c r="C90" s="54" t="s">
        <v>177</v>
      </c>
      <c r="D90" s="21" t="s">
        <v>178</v>
      </c>
      <c r="E90" s="52">
        <v>0</v>
      </c>
      <c r="F90" s="52">
        <v>0</v>
      </c>
      <c r="G90" s="52">
        <v>0</v>
      </c>
      <c r="H90" s="52">
        <v>0</v>
      </c>
      <c r="I90" s="52">
        <v>0</v>
      </c>
      <c r="J90" s="52">
        <v>0</v>
      </c>
      <c r="K90" s="22">
        <v>0</v>
      </c>
    </row>
    <row r="91" spans="2:11" x14ac:dyDescent="0.3">
      <c r="B91" s="15">
        <v>82</v>
      </c>
      <c r="C91" s="54" t="s">
        <v>179</v>
      </c>
      <c r="D91" s="21" t="s">
        <v>180</v>
      </c>
      <c r="E91" s="52">
        <v>0</v>
      </c>
      <c r="F91" s="52">
        <v>0</v>
      </c>
      <c r="G91" s="52">
        <v>0</v>
      </c>
      <c r="H91" s="52">
        <v>0</v>
      </c>
      <c r="I91" s="52">
        <v>0</v>
      </c>
      <c r="J91" s="52">
        <v>0</v>
      </c>
      <c r="K91" s="22">
        <v>0</v>
      </c>
    </row>
    <row r="92" spans="2:11" x14ac:dyDescent="0.3">
      <c r="B92" s="15">
        <v>83</v>
      </c>
      <c r="C92" s="54" t="s">
        <v>181</v>
      </c>
      <c r="D92" s="21" t="s">
        <v>182</v>
      </c>
      <c r="E92" s="52">
        <v>0</v>
      </c>
      <c r="F92" s="52">
        <v>0</v>
      </c>
      <c r="G92" s="52">
        <v>0</v>
      </c>
      <c r="H92" s="52">
        <v>0</v>
      </c>
      <c r="I92" s="52">
        <v>0</v>
      </c>
      <c r="J92" s="52">
        <v>0</v>
      </c>
      <c r="K92" s="22">
        <v>0</v>
      </c>
    </row>
    <row r="93" spans="2:11" ht="26.4" x14ac:dyDescent="0.3">
      <c r="B93" s="15">
        <v>84</v>
      </c>
      <c r="C93" s="54" t="s">
        <v>183</v>
      </c>
      <c r="D93" s="21" t="s">
        <v>184</v>
      </c>
      <c r="E93" s="52">
        <v>0</v>
      </c>
      <c r="F93" s="52">
        <v>0</v>
      </c>
      <c r="G93" s="52">
        <v>0</v>
      </c>
      <c r="H93" s="52">
        <v>0</v>
      </c>
      <c r="I93" s="52">
        <v>0</v>
      </c>
      <c r="J93" s="52">
        <v>0</v>
      </c>
      <c r="K93" s="22">
        <v>0</v>
      </c>
    </row>
    <row r="94" spans="2:11" s="55" customFormat="1" x14ac:dyDescent="0.3">
      <c r="B94" s="15">
        <v>85</v>
      </c>
      <c r="C94" s="54" t="s">
        <v>185</v>
      </c>
      <c r="D94" s="21" t="s">
        <v>186</v>
      </c>
      <c r="E94" s="52">
        <v>0</v>
      </c>
      <c r="F94" s="52">
        <v>0</v>
      </c>
      <c r="G94" s="52">
        <v>0</v>
      </c>
      <c r="H94" s="52">
        <v>0</v>
      </c>
      <c r="I94" s="52">
        <v>0</v>
      </c>
      <c r="J94" s="52">
        <v>0</v>
      </c>
      <c r="K94" s="22">
        <v>0</v>
      </c>
    </row>
    <row r="95" spans="2:11" x14ac:dyDescent="0.3">
      <c r="B95" s="15">
        <v>86</v>
      </c>
      <c r="C95" s="49" t="s">
        <v>187</v>
      </c>
      <c r="D95" s="50" t="s">
        <v>188</v>
      </c>
      <c r="E95" s="51">
        <v>0</v>
      </c>
      <c r="F95" s="51">
        <v>0</v>
      </c>
      <c r="G95" s="51">
        <v>0</v>
      </c>
      <c r="H95" s="51">
        <v>0</v>
      </c>
      <c r="I95" s="51">
        <v>0</v>
      </c>
      <c r="J95" s="51">
        <v>0</v>
      </c>
      <c r="K95" s="19">
        <v>0</v>
      </c>
    </row>
    <row r="96" spans="2:11" x14ac:dyDescent="0.3">
      <c r="B96" s="15">
        <v>87</v>
      </c>
      <c r="C96" s="49" t="s">
        <v>189</v>
      </c>
      <c r="D96" s="50" t="s">
        <v>190</v>
      </c>
      <c r="E96" s="51">
        <v>0</v>
      </c>
      <c r="F96" s="51">
        <v>0</v>
      </c>
      <c r="G96" s="51">
        <v>0</v>
      </c>
      <c r="H96" s="51">
        <v>0</v>
      </c>
      <c r="I96" s="51">
        <v>0</v>
      </c>
      <c r="J96" s="51">
        <v>0</v>
      </c>
      <c r="K96" s="19">
        <v>0</v>
      </c>
    </row>
    <row r="97" spans="2:11" x14ac:dyDescent="0.3">
      <c r="B97" s="15">
        <v>88</v>
      </c>
      <c r="C97" s="49" t="s">
        <v>191</v>
      </c>
      <c r="D97" s="50" t="s">
        <v>192</v>
      </c>
      <c r="E97" s="51">
        <v>70721126</v>
      </c>
      <c r="F97" s="51">
        <v>109855989</v>
      </c>
      <c r="G97" s="51">
        <v>109855989</v>
      </c>
      <c r="H97" s="51">
        <f>109855989-I97</f>
        <v>72848518</v>
      </c>
      <c r="I97" s="51">
        <f>I73+I77+I82+I85+I89+I95+I96</f>
        <v>37007471</v>
      </c>
      <c r="J97" s="51">
        <v>0</v>
      </c>
      <c r="K97" s="19">
        <v>1</v>
      </c>
    </row>
    <row r="98" spans="2:11" x14ac:dyDescent="0.3">
      <c r="B98" s="15">
        <v>89</v>
      </c>
      <c r="C98" s="16" t="s">
        <v>193</v>
      </c>
      <c r="D98" s="25" t="s">
        <v>194</v>
      </c>
      <c r="E98" s="51">
        <v>1239388066</v>
      </c>
      <c r="F98" s="51">
        <v>1618726566</v>
      </c>
      <c r="G98" s="51">
        <v>1625743415</v>
      </c>
      <c r="H98" s="51">
        <f>1625743415-I98</f>
        <v>1399600559.8499999</v>
      </c>
      <c r="I98" s="51">
        <f>I72+I97</f>
        <v>226142855.15000001</v>
      </c>
      <c r="J98" s="51">
        <v>0</v>
      </c>
      <c r="K98" s="19">
        <v>1.0043347957260869</v>
      </c>
    </row>
    <row r="99" spans="2:11" s="29" customFormat="1" ht="14.4" x14ac:dyDescent="0.3">
      <c r="B99" s="57"/>
      <c r="C99" s="26"/>
      <c r="D99" s="27"/>
      <c r="E99" s="28"/>
      <c r="F99" s="28"/>
      <c r="G99" s="28"/>
      <c r="H99" s="28"/>
      <c r="I99" s="28"/>
      <c r="J99" s="28"/>
      <c r="K99" s="28"/>
    </row>
    <row r="100" spans="2:11" s="29" customFormat="1" ht="15.6" x14ac:dyDescent="0.3">
      <c r="B100" s="58" t="s">
        <v>195</v>
      </c>
      <c r="C100" s="26"/>
      <c r="D100" s="27"/>
      <c r="E100" s="28"/>
      <c r="F100" s="28"/>
      <c r="G100" s="28"/>
      <c r="H100" s="28"/>
      <c r="I100" s="28"/>
      <c r="J100" s="28"/>
      <c r="K100" s="28"/>
    </row>
    <row r="101" spans="2:11" s="29" customFormat="1" ht="14.4" x14ac:dyDescent="0.3">
      <c r="B101" s="57"/>
      <c r="C101" s="26"/>
      <c r="D101" s="27"/>
      <c r="E101" s="28"/>
      <c r="F101" s="28"/>
      <c r="G101" s="28"/>
      <c r="H101" s="28"/>
      <c r="I101" s="28"/>
      <c r="J101" s="28"/>
      <c r="K101" s="28"/>
    </row>
    <row r="102" spans="2:11" s="9" customFormat="1" x14ac:dyDescent="0.3">
      <c r="B102" s="14"/>
      <c r="C102" s="46" t="s">
        <v>3</v>
      </c>
      <c r="D102" s="46" t="s">
        <v>4</v>
      </c>
      <c r="E102" s="46" t="s">
        <v>5</v>
      </c>
      <c r="F102" s="46" t="s">
        <v>6</v>
      </c>
      <c r="G102" s="46" t="s">
        <v>7</v>
      </c>
      <c r="H102" s="46" t="s">
        <v>8</v>
      </c>
      <c r="I102" s="46" t="s">
        <v>9</v>
      </c>
      <c r="J102" s="46" t="s">
        <v>10</v>
      </c>
      <c r="K102" s="46" t="s">
        <v>11</v>
      </c>
    </row>
    <row r="103" spans="2:11" ht="39.6" x14ac:dyDescent="0.3">
      <c r="B103" s="15">
        <v>1</v>
      </c>
      <c r="C103" s="16" t="s">
        <v>12</v>
      </c>
      <c r="D103" s="17" t="s">
        <v>13</v>
      </c>
      <c r="E103" s="18" t="s">
        <v>14</v>
      </c>
      <c r="F103" s="18" t="s">
        <v>15</v>
      </c>
      <c r="G103" s="18" t="s">
        <v>16</v>
      </c>
      <c r="H103" s="47" t="s">
        <v>17</v>
      </c>
      <c r="I103" s="47" t="s">
        <v>18</v>
      </c>
      <c r="J103" s="47" t="s">
        <v>19</v>
      </c>
      <c r="K103" s="18" t="s">
        <v>20</v>
      </c>
    </row>
    <row r="104" spans="2:11" s="23" customFormat="1" x14ac:dyDescent="0.3">
      <c r="B104" s="15">
        <v>2</v>
      </c>
      <c r="C104" s="49" t="s">
        <v>21</v>
      </c>
      <c r="D104" s="50" t="s">
        <v>196</v>
      </c>
      <c r="E104" s="51">
        <v>1205847526</v>
      </c>
      <c r="F104" s="51">
        <v>1534755644</v>
      </c>
      <c r="G104" s="51">
        <v>1451518723</v>
      </c>
      <c r="H104" s="51">
        <f>1451518723-I104</f>
        <v>1220369362</v>
      </c>
      <c r="I104" s="51">
        <f>SUM(I105:I112)</f>
        <v>231149361</v>
      </c>
      <c r="J104" s="51">
        <v>0</v>
      </c>
      <c r="K104" s="19">
        <v>0.9457653592443801</v>
      </c>
    </row>
    <row r="105" spans="2:11" x14ac:dyDescent="0.3">
      <c r="B105" s="15">
        <v>3</v>
      </c>
      <c r="C105" s="20" t="s">
        <v>197</v>
      </c>
      <c r="D105" s="59" t="s">
        <v>198</v>
      </c>
      <c r="E105" s="52">
        <v>570062223</v>
      </c>
      <c r="F105" s="52">
        <v>731633113</v>
      </c>
      <c r="G105" s="52">
        <v>731633113</v>
      </c>
      <c r="H105" s="52">
        <f>731633113-I105</f>
        <v>682014305</v>
      </c>
      <c r="I105" s="52">
        <f>'06'!I106+'063'!I68</f>
        <v>49618808</v>
      </c>
      <c r="J105" s="52">
        <v>0</v>
      </c>
      <c r="K105" s="22">
        <v>1</v>
      </c>
    </row>
    <row r="106" spans="2:11" x14ac:dyDescent="0.3">
      <c r="B106" s="15">
        <v>4</v>
      </c>
      <c r="C106" s="20" t="s">
        <v>199</v>
      </c>
      <c r="D106" s="59" t="s">
        <v>200</v>
      </c>
      <c r="E106" s="52">
        <v>73089588</v>
      </c>
      <c r="F106" s="52">
        <v>89841867</v>
      </c>
      <c r="G106" s="52">
        <v>89841867</v>
      </c>
      <c r="H106" s="52">
        <f>89841867-I106</f>
        <v>82634295</v>
      </c>
      <c r="I106" s="52">
        <f>'06'!I107+'063'!I69</f>
        <v>7207572</v>
      </c>
      <c r="J106" s="52">
        <v>0</v>
      </c>
      <c r="K106" s="22">
        <v>1</v>
      </c>
    </row>
    <row r="107" spans="2:11" x14ac:dyDescent="0.3">
      <c r="B107" s="15">
        <v>5</v>
      </c>
      <c r="C107" s="20" t="s">
        <v>201</v>
      </c>
      <c r="D107" s="59" t="s">
        <v>202</v>
      </c>
      <c r="E107" s="52">
        <v>513254015</v>
      </c>
      <c r="F107" s="52">
        <v>582310857</v>
      </c>
      <c r="G107" s="52">
        <v>565527139</v>
      </c>
      <c r="H107" s="52">
        <f>565527139-I107</f>
        <v>391204158</v>
      </c>
      <c r="I107" s="52">
        <f>'06'!I108+'063'!I70</f>
        <v>174322981</v>
      </c>
      <c r="J107" s="52">
        <v>0</v>
      </c>
      <c r="K107" s="22">
        <v>0.97117739125375779</v>
      </c>
    </row>
    <row r="108" spans="2:11" x14ac:dyDescent="0.3">
      <c r="B108" s="15">
        <v>6</v>
      </c>
      <c r="C108" s="20" t="s">
        <v>203</v>
      </c>
      <c r="D108" s="59" t="s">
        <v>204</v>
      </c>
      <c r="E108" s="52">
        <v>34911000</v>
      </c>
      <c r="F108" s="52">
        <v>34094171</v>
      </c>
      <c r="G108" s="52">
        <v>34094171</v>
      </c>
      <c r="H108" s="52">
        <v>34094171</v>
      </c>
      <c r="I108" s="52">
        <f>'06'!I109+'063'!I71</f>
        <v>0</v>
      </c>
      <c r="J108" s="52">
        <v>0</v>
      </c>
      <c r="K108" s="22">
        <v>1</v>
      </c>
    </row>
    <row r="109" spans="2:11" x14ac:dyDescent="0.3">
      <c r="B109" s="15">
        <v>7</v>
      </c>
      <c r="C109" s="20" t="s">
        <v>205</v>
      </c>
      <c r="D109" s="59" t="s">
        <v>206</v>
      </c>
      <c r="E109" s="52">
        <v>14530700</v>
      </c>
      <c r="F109" s="52">
        <v>30422433</v>
      </c>
      <c r="G109" s="52">
        <v>30422433</v>
      </c>
      <c r="H109" s="52">
        <v>30422433</v>
      </c>
      <c r="I109" s="52">
        <f>'06'!I110+'063'!I72</f>
        <v>0</v>
      </c>
      <c r="J109" s="52">
        <v>0</v>
      </c>
      <c r="K109" s="22">
        <v>1</v>
      </c>
    </row>
    <row r="110" spans="2:11" x14ac:dyDescent="0.3">
      <c r="B110" s="15">
        <v>8</v>
      </c>
      <c r="C110" s="20" t="s">
        <v>207</v>
      </c>
      <c r="D110" s="59" t="s">
        <v>208</v>
      </c>
      <c r="E110" s="52">
        <v>0</v>
      </c>
      <c r="F110" s="52">
        <v>66453203</v>
      </c>
      <c r="G110" s="52">
        <v>0</v>
      </c>
      <c r="H110" s="52">
        <v>0</v>
      </c>
      <c r="I110" s="52">
        <v>0</v>
      </c>
      <c r="J110" s="52">
        <v>0</v>
      </c>
      <c r="K110" s="22">
        <v>0</v>
      </c>
    </row>
    <row r="111" spans="2:11" x14ac:dyDescent="0.3">
      <c r="B111" s="15">
        <v>9</v>
      </c>
      <c r="C111" s="20" t="s">
        <v>207</v>
      </c>
      <c r="D111" s="59" t="s">
        <v>209</v>
      </c>
      <c r="E111" s="52">
        <v>0</v>
      </c>
      <c r="F111" s="52">
        <v>66453203</v>
      </c>
      <c r="G111" s="52">
        <v>0</v>
      </c>
      <c r="H111" s="52">
        <v>0</v>
      </c>
      <c r="I111" s="52">
        <v>0</v>
      </c>
      <c r="J111" s="52">
        <v>0</v>
      </c>
      <c r="K111" s="22">
        <v>0</v>
      </c>
    </row>
    <row r="112" spans="2:11" x14ac:dyDescent="0.3">
      <c r="B112" s="15">
        <v>10</v>
      </c>
      <c r="C112" s="20" t="s">
        <v>207</v>
      </c>
      <c r="D112" s="59" t="s">
        <v>210</v>
      </c>
      <c r="E112" s="52">
        <v>0</v>
      </c>
      <c r="F112" s="52">
        <v>0</v>
      </c>
      <c r="G112" s="52">
        <v>0</v>
      </c>
      <c r="H112" s="52">
        <v>0</v>
      </c>
      <c r="I112" s="52">
        <f>'06'!I113+'063'!I75</f>
        <v>0</v>
      </c>
      <c r="J112" s="52">
        <v>0</v>
      </c>
      <c r="K112" s="22">
        <v>0</v>
      </c>
    </row>
    <row r="113" spans="2:11" x14ac:dyDescent="0.3">
      <c r="B113" s="15">
        <v>11</v>
      </c>
      <c r="C113" s="49" t="s">
        <v>37</v>
      </c>
      <c r="D113" s="50" t="s">
        <v>211</v>
      </c>
      <c r="E113" s="51">
        <v>8586000</v>
      </c>
      <c r="F113" s="51">
        <v>33854001</v>
      </c>
      <c r="G113" s="51">
        <v>33664816</v>
      </c>
      <c r="H113" s="51">
        <f>33664816-I113</f>
        <v>33635866</v>
      </c>
      <c r="I113" s="51">
        <f>SUM(I114:I118)</f>
        <v>28950</v>
      </c>
      <c r="J113" s="51">
        <v>0</v>
      </c>
      <c r="K113" s="19">
        <v>0.99441173880747502</v>
      </c>
    </row>
    <row r="114" spans="2:11" x14ac:dyDescent="0.3">
      <c r="B114" s="15">
        <v>12</v>
      </c>
      <c r="C114" s="20" t="s">
        <v>212</v>
      </c>
      <c r="D114" s="59" t="s">
        <v>213</v>
      </c>
      <c r="E114" s="52">
        <v>835000</v>
      </c>
      <c r="F114" s="52">
        <v>28581250</v>
      </c>
      <c r="G114" s="52">
        <v>28392065</v>
      </c>
      <c r="H114" s="52">
        <f>28392065-I114</f>
        <v>28363115</v>
      </c>
      <c r="I114" s="52">
        <v>28950</v>
      </c>
      <c r="J114" s="52">
        <v>0</v>
      </c>
      <c r="K114" s="22">
        <v>0.99338080034987974</v>
      </c>
    </row>
    <row r="115" spans="2:11" x14ac:dyDescent="0.3">
      <c r="B115" s="15">
        <v>13</v>
      </c>
      <c r="C115" s="20" t="s">
        <v>212</v>
      </c>
      <c r="D115" s="59" t="s">
        <v>214</v>
      </c>
      <c r="E115" s="52">
        <v>0</v>
      </c>
      <c r="F115" s="52">
        <v>0</v>
      </c>
      <c r="G115" s="52">
        <v>0</v>
      </c>
      <c r="H115" s="52">
        <v>0</v>
      </c>
      <c r="I115" s="52">
        <v>0</v>
      </c>
      <c r="J115" s="52">
        <v>0</v>
      </c>
      <c r="K115" s="22">
        <v>0</v>
      </c>
    </row>
    <row r="116" spans="2:11" x14ac:dyDescent="0.3">
      <c r="B116" s="15">
        <v>14</v>
      </c>
      <c r="C116" s="20" t="s">
        <v>215</v>
      </c>
      <c r="D116" s="59" t="s">
        <v>216</v>
      </c>
      <c r="E116" s="52">
        <v>3751000</v>
      </c>
      <c r="F116" s="52">
        <v>2702751</v>
      </c>
      <c r="G116" s="52">
        <v>2702751</v>
      </c>
      <c r="H116" s="52">
        <v>2702751</v>
      </c>
      <c r="I116" s="52">
        <f>'06'!I117+'063'!I79</f>
        <v>0</v>
      </c>
      <c r="J116" s="52">
        <v>0</v>
      </c>
      <c r="K116" s="22">
        <v>1</v>
      </c>
    </row>
    <row r="117" spans="2:11" x14ac:dyDescent="0.3">
      <c r="B117" s="15">
        <v>15</v>
      </c>
      <c r="C117" s="20" t="s">
        <v>215</v>
      </c>
      <c r="D117" s="59" t="s">
        <v>217</v>
      </c>
      <c r="E117" s="52">
        <v>0</v>
      </c>
      <c r="F117" s="52">
        <v>0</v>
      </c>
      <c r="G117" s="52">
        <v>0</v>
      </c>
      <c r="H117" s="52">
        <v>0</v>
      </c>
      <c r="I117" s="52">
        <f>'06'!I118+'063'!I80</f>
        <v>0</v>
      </c>
      <c r="J117" s="52">
        <v>0</v>
      </c>
      <c r="K117" s="22">
        <v>0</v>
      </c>
    </row>
    <row r="118" spans="2:11" x14ac:dyDescent="0.3">
      <c r="B118" s="15">
        <v>16</v>
      </c>
      <c r="C118" s="20" t="s">
        <v>218</v>
      </c>
      <c r="D118" s="21" t="s">
        <v>219</v>
      </c>
      <c r="E118" s="52">
        <v>4000000</v>
      </c>
      <c r="F118" s="52">
        <v>2570000</v>
      </c>
      <c r="G118" s="52">
        <v>2570000</v>
      </c>
      <c r="H118" s="52">
        <v>2570000</v>
      </c>
      <c r="I118" s="52">
        <f>'06'!I119+'063'!I81</f>
        <v>0</v>
      </c>
      <c r="J118" s="52">
        <v>0</v>
      </c>
      <c r="K118" s="22">
        <v>1</v>
      </c>
    </row>
    <row r="119" spans="2:11" x14ac:dyDescent="0.3">
      <c r="B119" s="15">
        <v>17</v>
      </c>
      <c r="C119" s="49" t="s">
        <v>50</v>
      </c>
      <c r="D119" s="50" t="s">
        <v>220</v>
      </c>
      <c r="E119" s="51">
        <v>1214433526</v>
      </c>
      <c r="F119" s="51">
        <v>1568609645</v>
      </c>
      <c r="G119" s="51">
        <v>1485183539</v>
      </c>
      <c r="H119" s="51">
        <f>1485183539-I119</f>
        <v>1254005228</v>
      </c>
      <c r="I119" s="51">
        <f>I104+I113</f>
        <v>231178311</v>
      </c>
      <c r="J119" s="51">
        <v>0</v>
      </c>
      <c r="K119" s="19">
        <v>0.94681525370832464</v>
      </c>
    </row>
    <row r="120" spans="2:11" x14ac:dyDescent="0.3">
      <c r="B120" s="15">
        <v>18</v>
      </c>
      <c r="C120" s="49" t="s">
        <v>221</v>
      </c>
      <c r="D120" s="50" t="s">
        <v>222</v>
      </c>
      <c r="E120" s="51">
        <v>0</v>
      </c>
      <c r="F120" s="51">
        <v>0</v>
      </c>
      <c r="G120" s="51">
        <v>0</v>
      </c>
      <c r="H120" s="51">
        <v>0</v>
      </c>
      <c r="I120" s="51">
        <v>0</v>
      </c>
      <c r="J120" s="51">
        <v>0</v>
      </c>
      <c r="K120" s="19">
        <v>0</v>
      </c>
    </row>
    <row r="121" spans="2:11" ht="26.4" x14ac:dyDescent="0.3">
      <c r="B121" s="15">
        <v>19</v>
      </c>
      <c r="C121" s="20" t="s">
        <v>223</v>
      </c>
      <c r="D121" s="59" t="s">
        <v>224</v>
      </c>
      <c r="E121" s="52">
        <v>0</v>
      </c>
      <c r="F121" s="52">
        <v>0</v>
      </c>
      <c r="G121" s="52">
        <v>0</v>
      </c>
      <c r="H121" s="52">
        <v>0</v>
      </c>
      <c r="I121" s="52">
        <v>0</v>
      </c>
      <c r="J121" s="52">
        <v>0</v>
      </c>
      <c r="K121" s="22">
        <v>0</v>
      </c>
    </row>
    <row r="122" spans="2:11" ht="26.4" x14ac:dyDescent="0.3">
      <c r="B122" s="15">
        <v>20</v>
      </c>
      <c r="C122" s="20" t="s">
        <v>225</v>
      </c>
      <c r="D122" s="59" t="s">
        <v>226</v>
      </c>
      <c r="E122" s="52">
        <v>0</v>
      </c>
      <c r="F122" s="52">
        <v>0</v>
      </c>
      <c r="G122" s="52">
        <v>0</v>
      </c>
      <c r="H122" s="52">
        <v>0</v>
      </c>
      <c r="I122" s="52">
        <v>0</v>
      </c>
      <c r="J122" s="52">
        <v>0</v>
      </c>
      <c r="K122" s="22">
        <v>0</v>
      </c>
    </row>
    <row r="123" spans="2:11" ht="26.4" x14ac:dyDescent="0.3">
      <c r="B123" s="15">
        <v>21</v>
      </c>
      <c r="C123" s="20" t="s">
        <v>227</v>
      </c>
      <c r="D123" s="59" t="s">
        <v>228</v>
      </c>
      <c r="E123" s="52">
        <v>0</v>
      </c>
      <c r="F123" s="52">
        <v>0</v>
      </c>
      <c r="G123" s="52">
        <v>0</v>
      </c>
      <c r="H123" s="52">
        <v>0</v>
      </c>
      <c r="I123" s="52">
        <v>0</v>
      </c>
      <c r="J123" s="52">
        <v>0</v>
      </c>
      <c r="K123" s="22">
        <v>0</v>
      </c>
    </row>
    <row r="124" spans="2:11" x14ac:dyDescent="0.3">
      <c r="B124" s="15">
        <v>22</v>
      </c>
      <c r="C124" s="49" t="s">
        <v>77</v>
      </c>
      <c r="D124" s="50" t="s">
        <v>229</v>
      </c>
      <c r="E124" s="51">
        <v>0</v>
      </c>
      <c r="F124" s="51">
        <v>0</v>
      </c>
      <c r="G124" s="51">
        <v>0</v>
      </c>
      <c r="H124" s="51">
        <v>0</v>
      </c>
      <c r="I124" s="51">
        <v>0</v>
      </c>
      <c r="J124" s="51">
        <v>0</v>
      </c>
      <c r="K124" s="19">
        <v>0</v>
      </c>
    </row>
    <row r="125" spans="2:11" ht="26.4" x14ac:dyDescent="0.3">
      <c r="B125" s="15">
        <v>23</v>
      </c>
      <c r="C125" s="20" t="s">
        <v>230</v>
      </c>
      <c r="D125" s="59" t="s">
        <v>231</v>
      </c>
      <c r="E125" s="52">
        <v>0</v>
      </c>
      <c r="F125" s="52">
        <v>0</v>
      </c>
      <c r="G125" s="52">
        <v>0</v>
      </c>
      <c r="H125" s="52">
        <v>0</v>
      </c>
      <c r="I125" s="52">
        <v>0</v>
      </c>
      <c r="J125" s="52">
        <v>0</v>
      </c>
      <c r="K125" s="22">
        <v>0</v>
      </c>
    </row>
    <row r="126" spans="2:11" ht="26.4" x14ac:dyDescent="0.3">
      <c r="B126" s="15">
        <v>24</v>
      </c>
      <c r="C126" s="20" t="s">
        <v>232</v>
      </c>
      <c r="D126" s="59" t="s">
        <v>233</v>
      </c>
      <c r="E126" s="52">
        <v>0</v>
      </c>
      <c r="F126" s="52">
        <v>0</v>
      </c>
      <c r="G126" s="52">
        <v>0</v>
      </c>
      <c r="H126" s="52">
        <v>0</v>
      </c>
      <c r="I126" s="52">
        <v>0</v>
      </c>
      <c r="J126" s="52">
        <v>0</v>
      </c>
      <c r="K126" s="22">
        <v>0</v>
      </c>
    </row>
    <row r="127" spans="2:11" ht="26.4" x14ac:dyDescent="0.3">
      <c r="B127" s="15">
        <v>25</v>
      </c>
      <c r="C127" s="20" t="s">
        <v>234</v>
      </c>
      <c r="D127" s="59" t="s">
        <v>235</v>
      </c>
      <c r="E127" s="52">
        <v>0</v>
      </c>
      <c r="F127" s="52">
        <v>0</v>
      </c>
      <c r="G127" s="52">
        <v>0</v>
      </c>
      <c r="H127" s="52">
        <v>0</v>
      </c>
      <c r="I127" s="52">
        <v>0</v>
      </c>
      <c r="J127" s="52">
        <v>0</v>
      </c>
      <c r="K127" s="22">
        <v>0</v>
      </c>
    </row>
    <row r="128" spans="2:11" ht="26.4" x14ac:dyDescent="0.3">
      <c r="B128" s="15">
        <v>26</v>
      </c>
      <c r="C128" s="20" t="s">
        <v>236</v>
      </c>
      <c r="D128" s="59" t="s">
        <v>237</v>
      </c>
      <c r="E128" s="52">
        <v>0</v>
      </c>
      <c r="F128" s="52">
        <v>0</v>
      </c>
      <c r="G128" s="52">
        <v>0</v>
      </c>
      <c r="H128" s="52">
        <v>0</v>
      </c>
      <c r="I128" s="52">
        <v>0</v>
      </c>
      <c r="J128" s="52">
        <v>0</v>
      </c>
      <c r="K128" s="22">
        <v>0</v>
      </c>
    </row>
    <row r="129" spans="2:17" ht="26.4" x14ac:dyDescent="0.3">
      <c r="B129" s="15">
        <v>27</v>
      </c>
      <c r="C129" s="20" t="s">
        <v>238</v>
      </c>
      <c r="D129" s="59" t="s">
        <v>239</v>
      </c>
      <c r="E129" s="52">
        <v>0</v>
      </c>
      <c r="F129" s="52">
        <v>0</v>
      </c>
      <c r="G129" s="52">
        <v>0</v>
      </c>
      <c r="H129" s="52">
        <v>0</v>
      </c>
      <c r="I129" s="52">
        <v>0</v>
      </c>
      <c r="J129" s="52">
        <v>0</v>
      </c>
      <c r="K129" s="22">
        <v>0</v>
      </c>
    </row>
    <row r="130" spans="2:17" s="23" customFormat="1" ht="26.4" x14ac:dyDescent="0.3">
      <c r="B130" s="15">
        <v>28</v>
      </c>
      <c r="C130" s="20" t="s">
        <v>240</v>
      </c>
      <c r="D130" s="59" t="s">
        <v>241</v>
      </c>
      <c r="E130" s="52">
        <v>0</v>
      </c>
      <c r="F130" s="52">
        <v>0</v>
      </c>
      <c r="G130" s="52">
        <v>0</v>
      </c>
      <c r="H130" s="52">
        <v>0</v>
      </c>
      <c r="I130" s="52">
        <v>0</v>
      </c>
      <c r="J130" s="52">
        <v>0</v>
      </c>
      <c r="K130" s="22">
        <v>0</v>
      </c>
    </row>
    <row r="131" spans="2:17" x14ac:dyDescent="0.3">
      <c r="B131" s="15">
        <v>29</v>
      </c>
      <c r="C131" s="49" t="s">
        <v>105</v>
      </c>
      <c r="D131" s="50" t="s">
        <v>242</v>
      </c>
      <c r="E131" s="51">
        <v>24954540</v>
      </c>
      <c r="F131" s="51">
        <v>50116921</v>
      </c>
      <c r="G131" s="51">
        <v>24954540</v>
      </c>
      <c r="H131" s="51">
        <v>24954540</v>
      </c>
      <c r="I131" s="51">
        <v>0</v>
      </c>
      <c r="J131" s="51">
        <v>0</v>
      </c>
      <c r="K131" s="19">
        <v>0.49792643885684834</v>
      </c>
      <c r="Q131" s="60"/>
    </row>
    <row r="132" spans="2:17" x14ac:dyDescent="0.3">
      <c r="B132" s="15">
        <v>30</v>
      </c>
      <c r="C132" s="20" t="s">
        <v>243</v>
      </c>
      <c r="D132" s="59" t="s">
        <v>244</v>
      </c>
      <c r="E132" s="52">
        <v>0</v>
      </c>
      <c r="F132" s="52">
        <v>0</v>
      </c>
      <c r="G132" s="52">
        <v>0</v>
      </c>
      <c r="H132" s="52">
        <v>0</v>
      </c>
      <c r="I132" s="52">
        <v>0</v>
      </c>
      <c r="J132" s="52">
        <v>0</v>
      </c>
      <c r="K132" s="22">
        <v>0</v>
      </c>
    </row>
    <row r="133" spans="2:17" x14ac:dyDescent="0.3">
      <c r="B133" s="15">
        <v>31</v>
      </c>
      <c r="C133" s="20" t="s">
        <v>245</v>
      </c>
      <c r="D133" s="59" t="s">
        <v>246</v>
      </c>
      <c r="E133" s="52">
        <v>24954540</v>
      </c>
      <c r="F133" s="52">
        <v>50116921</v>
      </c>
      <c r="G133" s="52">
        <v>24954540</v>
      </c>
      <c r="H133" s="52">
        <v>24954540</v>
      </c>
      <c r="I133" s="52">
        <v>0</v>
      </c>
      <c r="J133" s="52">
        <v>0</v>
      </c>
      <c r="K133" s="22">
        <v>0.49792643885684834</v>
      </c>
    </row>
    <row r="134" spans="2:17" s="23" customFormat="1" x14ac:dyDescent="0.3">
      <c r="B134" s="15">
        <v>32</v>
      </c>
      <c r="C134" s="20" t="s">
        <v>247</v>
      </c>
      <c r="D134" s="59" t="s">
        <v>248</v>
      </c>
      <c r="E134" s="52">
        <v>0</v>
      </c>
      <c r="F134" s="52">
        <v>0</v>
      </c>
      <c r="G134" s="52">
        <v>0</v>
      </c>
      <c r="H134" s="52">
        <v>0</v>
      </c>
      <c r="I134" s="52">
        <v>0</v>
      </c>
      <c r="J134" s="52">
        <v>0</v>
      </c>
      <c r="K134" s="22">
        <v>0</v>
      </c>
    </row>
    <row r="135" spans="2:17" s="23" customFormat="1" x14ac:dyDescent="0.3">
      <c r="B135" s="15">
        <v>33</v>
      </c>
      <c r="C135" s="20" t="s">
        <v>249</v>
      </c>
      <c r="D135" s="59" t="s">
        <v>250</v>
      </c>
      <c r="E135" s="52">
        <v>0</v>
      </c>
      <c r="F135" s="52">
        <v>0</v>
      </c>
      <c r="G135" s="52">
        <v>0</v>
      </c>
      <c r="H135" s="52">
        <v>0</v>
      </c>
      <c r="I135" s="52">
        <v>0</v>
      </c>
      <c r="J135" s="52">
        <v>0</v>
      </c>
      <c r="K135" s="22">
        <v>0</v>
      </c>
    </row>
    <row r="136" spans="2:17" s="23" customFormat="1" x14ac:dyDescent="0.3">
      <c r="B136" s="15">
        <v>34</v>
      </c>
      <c r="C136" s="49" t="s">
        <v>251</v>
      </c>
      <c r="D136" s="50" t="s">
        <v>252</v>
      </c>
      <c r="E136" s="51">
        <v>0</v>
      </c>
      <c r="F136" s="51">
        <v>0</v>
      </c>
      <c r="G136" s="51">
        <v>0</v>
      </c>
      <c r="H136" s="51">
        <v>0</v>
      </c>
      <c r="I136" s="51">
        <v>0</v>
      </c>
      <c r="J136" s="51">
        <v>0</v>
      </c>
      <c r="K136" s="19">
        <v>0</v>
      </c>
    </row>
    <row r="137" spans="2:17" s="23" customFormat="1" x14ac:dyDescent="0.3">
      <c r="B137" s="15">
        <v>35</v>
      </c>
      <c r="C137" s="20" t="s">
        <v>253</v>
      </c>
      <c r="D137" s="59" t="s">
        <v>254</v>
      </c>
      <c r="E137" s="52">
        <v>0</v>
      </c>
      <c r="F137" s="52">
        <v>0</v>
      </c>
      <c r="G137" s="52">
        <v>0</v>
      </c>
      <c r="H137" s="52">
        <v>0</v>
      </c>
      <c r="I137" s="52">
        <v>0</v>
      </c>
      <c r="J137" s="52">
        <v>0</v>
      </c>
      <c r="K137" s="22">
        <v>0</v>
      </c>
    </row>
    <row r="138" spans="2:17" s="23" customFormat="1" x14ac:dyDescent="0.3">
      <c r="B138" s="15">
        <v>36</v>
      </c>
      <c r="C138" s="20" t="s">
        <v>255</v>
      </c>
      <c r="D138" s="59" t="s">
        <v>256</v>
      </c>
      <c r="E138" s="52">
        <v>0</v>
      </c>
      <c r="F138" s="52">
        <v>0</v>
      </c>
      <c r="G138" s="52">
        <v>0</v>
      </c>
      <c r="H138" s="52">
        <v>0</v>
      </c>
      <c r="I138" s="52">
        <v>0</v>
      </c>
      <c r="J138" s="52">
        <v>0</v>
      </c>
      <c r="K138" s="22">
        <v>0</v>
      </c>
    </row>
    <row r="139" spans="2:17" s="23" customFormat="1" x14ac:dyDescent="0.3">
      <c r="B139" s="15">
        <v>37</v>
      </c>
      <c r="C139" s="20" t="s">
        <v>257</v>
      </c>
      <c r="D139" s="59" t="s">
        <v>258</v>
      </c>
      <c r="E139" s="52">
        <v>0</v>
      </c>
      <c r="F139" s="52">
        <v>0</v>
      </c>
      <c r="G139" s="52">
        <v>0</v>
      </c>
      <c r="H139" s="52">
        <v>0</v>
      </c>
      <c r="I139" s="52">
        <v>0</v>
      </c>
      <c r="J139" s="52">
        <v>0</v>
      </c>
      <c r="K139" s="22">
        <v>0</v>
      </c>
    </row>
    <row r="140" spans="2:17" s="23" customFormat="1" ht="26.4" x14ac:dyDescent="0.3">
      <c r="B140" s="15">
        <v>38</v>
      </c>
      <c r="C140" s="20" t="s">
        <v>259</v>
      </c>
      <c r="D140" s="59" t="s">
        <v>260</v>
      </c>
      <c r="E140" s="52">
        <v>0</v>
      </c>
      <c r="F140" s="52">
        <v>0</v>
      </c>
      <c r="G140" s="52">
        <v>0</v>
      </c>
      <c r="H140" s="52">
        <v>0</v>
      </c>
      <c r="I140" s="52">
        <v>0</v>
      </c>
      <c r="J140" s="52">
        <v>0</v>
      </c>
      <c r="K140" s="22">
        <v>0</v>
      </c>
    </row>
    <row r="141" spans="2:17" x14ac:dyDescent="0.3">
      <c r="B141" s="15">
        <v>39</v>
      </c>
      <c r="C141" s="20" t="s">
        <v>261</v>
      </c>
      <c r="D141" s="59" t="s">
        <v>262</v>
      </c>
      <c r="E141" s="52">
        <v>0</v>
      </c>
      <c r="F141" s="52">
        <v>0</v>
      </c>
      <c r="G141" s="52">
        <v>0</v>
      </c>
      <c r="H141" s="52">
        <v>0</v>
      </c>
      <c r="I141" s="52">
        <v>0</v>
      </c>
      <c r="J141" s="52">
        <v>0</v>
      </c>
      <c r="K141" s="22">
        <v>0</v>
      </c>
    </row>
    <row r="142" spans="2:17" s="23" customFormat="1" x14ac:dyDescent="0.3">
      <c r="B142" s="15">
        <v>40</v>
      </c>
      <c r="C142" s="49" t="s">
        <v>129</v>
      </c>
      <c r="D142" s="50" t="s">
        <v>263</v>
      </c>
      <c r="E142" s="51">
        <v>0</v>
      </c>
      <c r="F142" s="51">
        <v>0</v>
      </c>
      <c r="G142" s="51">
        <v>0</v>
      </c>
      <c r="H142" s="51">
        <v>0</v>
      </c>
      <c r="I142" s="51">
        <v>0</v>
      </c>
      <c r="J142" s="51">
        <v>0</v>
      </c>
      <c r="K142" s="19">
        <v>0</v>
      </c>
    </row>
    <row r="143" spans="2:17" s="23" customFormat="1" x14ac:dyDescent="0.3">
      <c r="B143" s="15">
        <v>41</v>
      </c>
      <c r="C143" s="49" t="s">
        <v>141</v>
      </c>
      <c r="D143" s="50" t="s">
        <v>264</v>
      </c>
      <c r="E143" s="51">
        <v>0</v>
      </c>
      <c r="F143" s="51">
        <v>0</v>
      </c>
      <c r="G143" s="51">
        <v>0</v>
      </c>
      <c r="H143" s="51">
        <v>0</v>
      </c>
      <c r="I143" s="51">
        <v>0</v>
      </c>
      <c r="J143" s="51">
        <v>0</v>
      </c>
      <c r="K143" s="19">
        <v>0</v>
      </c>
    </row>
    <row r="144" spans="2:17" x14ac:dyDescent="0.3">
      <c r="B144" s="15">
        <v>42</v>
      </c>
      <c r="C144" s="49" t="s">
        <v>265</v>
      </c>
      <c r="D144" s="50" t="s">
        <v>266</v>
      </c>
      <c r="E144" s="51">
        <v>24954540</v>
      </c>
      <c r="F144" s="51">
        <v>50116921</v>
      </c>
      <c r="G144" s="51">
        <v>24954540</v>
      </c>
      <c r="H144" s="51">
        <v>24954540</v>
      </c>
      <c r="I144" s="51">
        <v>0</v>
      </c>
      <c r="J144" s="51">
        <v>0</v>
      </c>
      <c r="K144" s="19">
        <v>0.49792643885684834</v>
      </c>
    </row>
    <row r="145" spans="2:11" x14ac:dyDescent="0.3">
      <c r="B145" s="15">
        <v>43</v>
      </c>
      <c r="C145" s="16" t="s">
        <v>151</v>
      </c>
      <c r="D145" s="62" t="s">
        <v>267</v>
      </c>
      <c r="E145" s="51">
        <v>1239388066</v>
      </c>
      <c r="F145" s="51">
        <v>1618726566</v>
      </c>
      <c r="G145" s="51">
        <v>1510138079</v>
      </c>
      <c r="H145" s="51">
        <f>1510138079-I145</f>
        <v>1278959768</v>
      </c>
      <c r="I145" s="51">
        <f>I119+I144</f>
        <v>231178311</v>
      </c>
      <c r="J145" s="51">
        <v>0</v>
      </c>
      <c r="K145" s="19">
        <v>0.93291733806016996</v>
      </c>
    </row>
    <row r="146" spans="2:11" ht="5.0999999999999996" customHeight="1" x14ac:dyDescent="0.3"/>
    <row r="147" spans="2:11" ht="12.75" customHeight="1" x14ac:dyDescent="0.3">
      <c r="C147" s="122"/>
      <c r="D147" s="122"/>
      <c r="E147" s="85"/>
      <c r="F147" s="85"/>
      <c r="G147" s="85"/>
      <c r="H147" s="85"/>
      <c r="I147" s="85"/>
      <c r="J147" s="85"/>
      <c r="K147" s="85"/>
    </row>
    <row r="148" spans="2:11" x14ac:dyDescent="0.3">
      <c r="E148" s="2"/>
      <c r="F148" s="2"/>
      <c r="G148" s="2"/>
      <c r="H148" s="2"/>
      <c r="I148" s="2"/>
      <c r="J148" s="2"/>
      <c r="K148" s="2"/>
    </row>
  </sheetData>
  <mergeCells count="5">
    <mergeCell ref="B2:K2"/>
    <mergeCell ref="B4:K4"/>
    <mergeCell ref="B5:K5"/>
    <mergeCell ref="B6:K6"/>
    <mergeCell ref="C147:D147"/>
  </mergeCells>
  <pageMargins left="0.7" right="0.7" top="0.75" bottom="0.75" header="0.3" footer="0.3"/>
  <pageSetup paperSize="9" scale="5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CF4849-8711-49D5-A67B-8CB281867877}">
  <dimension ref="B1:K79"/>
  <sheetViews>
    <sheetView view="pageBreakPreview" topLeftCell="A31" zoomScale="60" zoomScaleNormal="100" workbookViewId="0">
      <selection activeCell="H69" sqref="H69"/>
    </sheetView>
  </sheetViews>
  <sheetFormatPr defaultColWidth="9" defaultRowHeight="13.2" x14ac:dyDescent="0.3"/>
  <cols>
    <col min="1" max="1" width="0.88671875" style="2" customWidth="1"/>
    <col min="2" max="2" width="3.6640625" style="2" customWidth="1"/>
    <col min="3" max="3" width="5.6640625" style="55" customWidth="1"/>
    <col min="4" max="4" width="60.6640625" style="2" customWidth="1"/>
    <col min="5" max="10" width="10.6640625" style="2" customWidth="1"/>
    <col min="11" max="11" width="6.6640625" style="2" customWidth="1"/>
    <col min="12" max="12" width="0.88671875" style="2" customWidth="1"/>
    <col min="13" max="16384" width="9" style="2"/>
  </cols>
  <sheetData>
    <row r="1" spans="2:11" ht="5.0999999999999996" customHeight="1" x14ac:dyDescent="0.3"/>
    <row r="2" spans="2:11" ht="15" customHeight="1" x14ac:dyDescent="0.3">
      <c r="B2" s="118"/>
      <c r="C2" s="118"/>
      <c r="D2" s="118"/>
      <c r="E2" s="118"/>
      <c r="F2" s="118"/>
      <c r="G2" s="118"/>
      <c r="H2" s="118"/>
      <c r="I2" s="118"/>
      <c r="J2" s="118"/>
      <c r="K2" s="118"/>
    </row>
    <row r="3" spans="2:11" ht="15" customHeight="1" x14ac:dyDescent="0.3">
      <c r="B3" s="4"/>
      <c r="C3" s="4"/>
      <c r="D3" s="4"/>
      <c r="E3" s="4"/>
      <c r="F3" s="4"/>
      <c r="G3" s="4"/>
      <c r="H3" s="4"/>
      <c r="I3" s="4"/>
      <c r="J3" s="4"/>
      <c r="K3" s="4"/>
    </row>
    <row r="4" spans="2:11" s="9" customFormat="1" ht="15" customHeight="1" x14ac:dyDescent="0.3">
      <c r="B4" s="119" t="s">
        <v>361</v>
      </c>
      <c r="C4" s="119"/>
      <c r="D4" s="119"/>
      <c r="E4" s="119"/>
      <c r="F4" s="119"/>
      <c r="G4" s="119"/>
      <c r="H4" s="119"/>
      <c r="I4" s="119"/>
      <c r="J4" s="119"/>
      <c r="K4" s="119"/>
    </row>
    <row r="5" spans="2:11" s="9" customFormat="1" ht="15" customHeight="1" x14ac:dyDescent="0.3">
      <c r="B5" s="119" t="s">
        <v>339</v>
      </c>
      <c r="C5" s="119"/>
      <c r="D5" s="119"/>
      <c r="E5" s="119"/>
      <c r="F5" s="119"/>
      <c r="G5" s="119"/>
      <c r="H5" s="119"/>
      <c r="I5" s="119"/>
      <c r="J5" s="119"/>
      <c r="K5" s="119"/>
    </row>
    <row r="6" spans="2:11" s="9" customFormat="1" ht="15" customHeight="1" x14ac:dyDescent="0.3">
      <c r="B6" s="121" t="s">
        <v>1</v>
      </c>
      <c r="C6" s="121"/>
      <c r="D6" s="121"/>
      <c r="E6" s="121"/>
      <c r="F6" s="121"/>
      <c r="G6" s="121"/>
      <c r="H6" s="121"/>
      <c r="I6" s="121"/>
      <c r="J6" s="121"/>
      <c r="K6" s="121"/>
    </row>
    <row r="7" spans="2:11" s="7" customFormat="1" ht="15" customHeight="1" x14ac:dyDescent="0.3">
      <c r="B7" s="45" t="s">
        <v>2</v>
      </c>
      <c r="C7" s="45"/>
      <c r="D7" s="45"/>
      <c r="E7" s="45"/>
      <c r="F7" s="45"/>
      <c r="G7" s="45"/>
      <c r="H7" s="45"/>
      <c r="I7" s="45"/>
      <c r="J7" s="45"/>
      <c r="K7" s="45"/>
    </row>
    <row r="8" spans="2:11" s="7" customFormat="1" ht="15" customHeight="1" x14ac:dyDescent="0.3">
      <c r="B8" s="13"/>
      <c r="C8" s="10"/>
      <c r="E8" s="11"/>
      <c r="F8" s="11"/>
      <c r="G8" s="11"/>
      <c r="H8" s="11"/>
      <c r="I8" s="11"/>
      <c r="J8" s="11"/>
      <c r="K8" s="12"/>
    </row>
    <row r="9" spans="2:11" s="9" customFormat="1" x14ac:dyDescent="0.3">
      <c r="B9" s="14"/>
      <c r="C9" s="46" t="s">
        <v>3</v>
      </c>
      <c r="D9" s="46" t="s">
        <v>4</v>
      </c>
      <c r="E9" s="46" t="s">
        <v>5</v>
      </c>
      <c r="F9" s="46" t="s">
        <v>6</v>
      </c>
      <c r="G9" s="46" t="s">
        <v>7</v>
      </c>
      <c r="H9" s="46" t="s">
        <v>8</v>
      </c>
      <c r="I9" s="46" t="s">
        <v>9</v>
      </c>
      <c r="J9" s="46" t="s">
        <v>10</v>
      </c>
      <c r="K9" s="46" t="s">
        <v>11</v>
      </c>
    </row>
    <row r="10" spans="2:11" ht="39.6" x14ac:dyDescent="0.3">
      <c r="B10" s="15">
        <v>1</v>
      </c>
      <c r="C10" s="16" t="s">
        <v>340</v>
      </c>
      <c r="D10" s="17" t="s">
        <v>13</v>
      </c>
      <c r="E10" s="18" t="s">
        <v>14</v>
      </c>
      <c r="F10" s="18" t="s">
        <v>15</v>
      </c>
      <c r="G10" s="18" t="s">
        <v>16</v>
      </c>
      <c r="H10" s="47" t="s">
        <v>17</v>
      </c>
      <c r="I10" s="47" t="s">
        <v>18</v>
      </c>
      <c r="J10" s="47" t="s">
        <v>19</v>
      </c>
      <c r="K10" s="18" t="s">
        <v>20</v>
      </c>
    </row>
    <row r="11" spans="2:11" x14ac:dyDescent="0.3">
      <c r="B11" s="15">
        <v>2</v>
      </c>
      <c r="C11" s="63" t="s">
        <v>21</v>
      </c>
      <c r="D11" s="50" t="s">
        <v>64</v>
      </c>
      <c r="E11" s="64">
        <v>0</v>
      </c>
      <c r="F11" s="64">
        <v>0</v>
      </c>
      <c r="G11" s="64">
        <v>0</v>
      </c>
      <c r="H11" s="65">
        <v>0</v>
      </c>
      <c r="I11" s="66">
        <v>0</v>
      </c>
      <c r="J11" s="66">
        <v>0</v>
      </c>
      <c r="K11" s="34">
        <f>IFERROR(G11/F11,0)</f>
        <v>0</v>
      </c>
    </row>
    <row r="12" spans="2:11" s="23" customFormat="1" ht="12" customHeight="1" x14ac:dyDescent="0.3">
      <c r="B12" s="15">
        <v>3</v>
      </c>
      <c r="C12" s="63" t="s">
        <v>37</v>
      </c>
      <c r="D12" s="50" t="s">
        <v>78</v>
      </c>
      <c r="E12" s="51">
        <v>181338220</v>
      </c>
      <c r="F12" s="51">
        <v>202104550</v>
      </c>
      <c r="G12" s="51">
        <v>193997302</v>
      </c>
      <c r="H12" s="51">
        <f>193997302-I12</f>
        <v>7831917.849999994</v>
      </c>
      <c r="I12" s="33">
        <f t="shared" ref="I12:J12" si="0">SUM(I13:I25)</f>
        <v>186165384.15000001</v>
      </c>
      <c r="J12" s="33">
        <f t="shared" si="0"/>
        <v>0</v>
      </c>
      <c r="K12" s="34">
        <f>IFERROR(G12/F12,0)</f>
        <v>0.95988587095144573</v>
      </c>
    </row>
    <row r="13" spans="2:11" s="23" customFormat="1" ht="12" customHeight="1" x14ac:dyDescent="0.3">
      <c r="B13" s="15">
        <v>4</v>
      </c>
      <c r="C13" s="20" t="s">
        <v>79</v>
      </c>
      <c r="D13" s="21" t="s">
        <v>80</v>
      </c>
      <c r="E13" s="52">
        <v>0</v>
      </c>
      <c r="F13" s="52">
        <v>2791</v>
      </c>
      <c r="G13" s="52">
        <v>2791</v>
      </c>
      <c r="H13" s="52">
        <f>2791-I13</f>
        <v>0</v>
      </c>
      <c r="I13" s="35">
        <v>2791</v>
      </c>
      <c r="J13" s="35">
        <v>0</v>
      </c>
      <c r="K13" s="36">
        <f t="shared" ref="K13:K61" si="1">IFERROR(G13/F13,0)</f>
        <v>1</v>
      </c>
    </row>
    <row r="14" spans="2:11" s="23" customFormat="1" x14ac:dyDescent="0.3">
      <c r="B14" s="15">
        <v>5</v>
      </c>
      <c r="C14" s="20" t="s">
        <v>81</v>
      </c>
      <c r="D14" s="21" t="s">
        <v>82</v>
      </c>
      <c r="E14" s="52">
        <v>133900000</v>
      </c>
      <c r="F14" s="52">
        <v>151847093</v>
      </c>
      <c r="G14" s="52">
        <v>146407745</v>
      </c>
      <c r="H14" s="52">
        <f>146407745-I14</f>
        <v>0</v>
      </c>
      <c r="I14" s="35">
        <v>146407745</v>
      </c>
      <c r="J14" s="35">
        <v>0</v>
      </c>
      <c r="K14" s="36">
        <f t="shared" si="1"/>
        <v>0.96417878082130948</v>
      </c>
    </row>
    <row r="15" spans="2:11" s="23" customFormat="1" ht="12" customHeight="1" x14ac:dyDescent="0.3">
      <c r="B15" s="15">
        <v>6</v>
      </c>
      <c r="C15" s="20" t="s">
        <v>83</v>
      </c>
      <c r="D15" s="21" t="s">
        <v>84</v>
      </c>
      <c r="E15" s="52">
        <v>0</v>
      </c>
      <c r="F15" s="52">
        <v>0</v>
      </c>
      <c r="G15" s="52">
        <v>0</v>
      </c>
      <c r="H15" s="52">
        <v>0</v>
      </c>
      <c r="I15" s="35">
        <v>0</v>
      </c>
      <c r="J15" s="35">
        <v>0</v>
      </c>
      <c r="K15" s="36">
        <f t="shared" si="1"/>
        <v>0</v>
      </c>
    </row>
    <row r="16" spans="2:11" s="23" customFormat="1" ht="12" customHeight="1" x14ac:dyDescent="0.3">
      <c r="B16" s="15">
        <v>7</v>
      </c>
      <c r="C16" s="20" t="s">
        <v>85</v>
      </c>
      <c r="D16" s="21" t="s">
        <v>86</v>
      </c>
      <c r="E16" s="52">
        <v>0</v>
      </c>
      <c r="F16" s="52">
        <v>0</v>
      </c>
      <c r="G16" s="52">
        <v>0</v>
      </c>
      <c r="H16" s="52">
        <v>0</v>
      </c>
      <c r="I16" s="35">
        <v>0</v>
      </c>
      <c r="J16" s="35">
        <v>0</v>
      </c>
      <c r="K16" s="36">
        <f t="shared" si="1"/>
        <v>0</v>
      </c>
    </row>
    <row r="17" spans="2:11" s="23" customFormat="1" ht="12" customHeight="1" x14ac:dyDescent="0.3">
      <c r="B17" s="15">
        <v>8</v>
      </c>
      <c r="C17" s="20" t="s">
        <v>87</v>
      </c>
      <c r="D17" s="21" t="s">
        <v>88</v>
      </c>
      <c r="E17" s="52">
        <v>8886000</v>
      </c>
      <c r="F17" s="52">
        <v>7110267</v>
      </c>
      <c r="G17" s="52">
        <v>6166386</v>
      </c>
      <c r="H17" s="52">
        <v>6166386</v>
      </c>
      <c r="I17" s="35">
        <v>0</v>
      </c>
      <c r="J17" s="35">
        <v>0</v>
      </c>
      <c r="K17" s="36">
        <f t="shared" si="1"/>
        <v>0.86725097665108775</v>
      </c>
    </row>
    <row r="18" spans="2:11" s="23" customFormat="1" ht="12" customHeight="1" x14ac:dyDescent="0.3">
      <c r="B18" s="15">
        <v>9</v>
      </c>
      <c r="C18" s="20" t="s">
        <v>89</v>
      </c>
      <c r="D18" s="21" t="s">
        <v>90</v>
      </c>
      <c r="E18" s="52">
        <v>38552220</v>
      </c>
      <c r="F18" s="52">
        <v>42919642</v>
      </c>
      <c r="G18" s="52">
        <v>41195623</v>
      </c>
      <c r="H18" s="52">
        <f>41195623-I18</f>
        <v>1665531.849999994</v>
      </c>
      <c r="I18" s="35">
        <f>I14*0.27</f>
        <v>39530091.150000006</v>
      </c>
      <c r="J18" s="35">
        <v>0</v>
      </c>
      <c r="K18" s="36">
        <f t="shared" si="1"/>
        <v>0.95983146830535071</v>
      </c>
    </row>
    <row r="19" spans="2:11" ht="12" customHeight="1" x14ac:dyDescent="0.3">
      <c r="B19" s="15">
        <v>10</v>
      </c>
      <c r="C19" s="20" t="s">
        <v>91</v>
      </c>
      <c r="D19" s="21" t="s">
        <v>92</v>
      </c>
      <c r="E19" s="52">
        <v>0</v>
      </c>
      <c r="F19" s="52">
        <v>0</v>
      </c>
      <c r="G19" s="52">
        <v>0</v>
      </c>
      <c r="H19" s="52">
        <v>0</v>
      </c>
      <c r="I19" s="35">
        <v>0</v>
      </c>
      <c r="J19" s="35">
        <v>0</v>
      </c>
      <c r="K19" s="36">
        <f t="shared" si="1"/>
        <v>0</v>
      </c>
    </row>
    <row r="20" spans="2:11" ht="12" customHeight="1" x14ac:dyDescent="0.3">
      <c r="B20" s="15">
        <v>11</v>
      </c>
      <c r="C20" s="20" t="s">
        <v>93</v>
      </c>
      <c r="D20" s="21" t="s">
        <v>94</v>
      </c>
      <c r="E20" s="52">
        <v>0</v>
      </c>
      <c r="F20" s="52">
        <v>0</v>
      </c>
      <c r="G20" s="52">
        <v>0</v>
      </c>
      <c r="H20" s="52">
        <v>0</v>
      </c>
      <c r="I20" s="35">
        <v>0</v>
      </c>
      <c r="J20" s="35">
        <v>0</v>
      </c>
      <c r="K20" s="36">
        <f t="shared" si="1"/>
        <v>0</v>
      </c>
    </row>
    <row r="21" spans="2:11" ht="12" customHeight="1" x14ac:dyDescent="0.3">
      <c r="B21" s="15">
        <v>12</v>
      </c>
      <c r="C21" s="20" t="s">
        <v>95</v>
      </c>
      <c r="D21" s="21" t="s">
        <v>96</v>
      </c>
      <c r="E21" s="52">
        <v>0</v>
      </c>
      <c r="F21" s="52">
        <v>99223</v>
      </c>
      <c r="G21" s="52">
        <v>99223</v>
      </c>
      <c r="H21" s="52">
        <f>99223-I21</f>
        <v>0</v>
      </c>
      <c r="I21" s="35">
        <v>99223</v>
      </c>
      <c r="J21" s="35">
        <v>0</v>
      </c>
      <c r="K21" s="36">
        <f t="shared" si="1"/>
        <v>1</v>
      </c>
    </row>
    <row r="22" spans="2:11" ht="12" customHeight="1" x14ac:dyDescent="0.3">
      <c r="B22" s="15">
        <v>13</v>
      </c>
      <c r="C22" s="20" t="s">
        <v>97</v>
      </c>
      <c r="D22" s="21" t="s">
        <v>98</v>
      </c>
      <c r="E22" s="52">
        <v>0</v>
      </c>
      <c r="F22" s="52">
        <v>0</v>
      </c>
      <c r="G22" s="52">
        <v>0</v>
      </c>
      <c r="H22" s="52">
        <v>0</v>
      </c>
      <c r="I22" s="35">
        <v>0</v>
      </c>
      <c r="J22" s="35">
        <v>0</v>
      </c>
      <c r="K22" s="36">
        <f t="shared" si="1"/>
        <v>0</v>
      </c>
    </row>
    <row r="23" spans="2:11" ht="12" customHeight="1" x14ac:dyDescent="0.3">
      <c r="B23" s="15">
        <v>14</v>
      </c>
      <c r="C23" s="20" t="s">
        <v>99</v>
      </c>
      <c r="D23" s="21" t="s">
        <v>100</v>
      </c>
      <c r="E23" s="52">
        <v>0</v>
      </c>
      <c r="F23" s="52">
        <v>0</v>
      </c>
      <c r="G23" s="52">
        <v>0</v>
      </c>
      <c r="H23" s="52">
        <v>0</v>
      </c>
      <c r="I23" s="35">
        <v>0</v>
      </c>
      <c r="J23" s="35">
        <v>0</v>
      </c>
      <c r="K23" s="36">
        <f t="shared" si="1"/>
        <v>0</v>
      </c>
    </row>
    <row r="24" spans="2:11" s="23" customFormat="1" ht="12" customHeight="1" x14ac:dyDescent="0.3">
      <c r="B24" s="15">
        <v>15</v>
      </c>
      <c r="C24" s="20" t="s">
        <v>101</v>
      </c>
      <c r="D24" s="21" t="s">
        <v>102</v>
      </c>
      <c r="E24" s="52">
        <v>0</v>
      </c>
      <c r="F24" s="52">
        <v>0</v>
      </c>
      <c r="G24" s="52">
        <v>0</v>
      </c>
      <c r="H24" s="52">
        <v>0</v>
      </c>
      <c r="I24" s="35">
        <v>0</v>
      </c>
      <c r="J24" s="35">
        <v>0</v>
      </c>
      <c r="K24" s="36">
        <f t="shared" si="1"/>
        <v>0</v>
      </c>
    </row>
    <row r="25" spans="2:11" ht="12" customHeight="1" x14ac:dyDescent="0.3">
      <c r="B25" s="15">
        <v>16</v>
      </c>
      <c r="C25" s="20" t="s">
        <v>103</v>
      </c>
      <c r="D25" s="21" t="s">
        <v>104</v>
      </c>
      <c r="E25" s="52">
        <v>0</v>
      </c>
      <c r="F25" s="52">
        <v>125534</v>
      </c>
      <c r="G25" s="52">
        <v>125534</v>
      </c>
      <c r="H25" s="52">
        <f>125534-I25</f>
        <v>0</v>
      </c>
      <c r="I25" s="35">
        <v>125534</v>
      </c>
      <c r="J25" s="35">
        <v>0</v>
      </c>
      <c r="K25" s="36">
        <f t="shared" si="1"/>
        <v>1</v>
      </c>
    </row>
    <row r="26" spans="2:11" ht="12" customHeight="1" x14ac:dyDescent="0.3">
      <c r="B26" s="15">
        <v>17</v>
      </c>
      <c r="C26" s="63" t="s">
        <v>50</v>
      </c>
      <c r="D26" s="50" t="s">
        <v>38</v>
      </c>
      <c r="E26" s="51">
        <v>0</v>
      </c>
      <c r="F26" s="51">
        <v>0</v>
      </c>
      <c r="G26" s="51">
        <v>0</v>
      </c>
      <c r="H26" s="51">
        <v>0</v>
      </c>
      <c r="I26" s="33">
        <f t="shared" ref="I26:J26" si="2">SUM(I27:I31)</f>
        <v>0</v>
      </c>
      <c r="J26" s="33">
        <f t="shared" si="2"/>
        <v>0</v>
      </c>
      <c r="K26" s="34">
        <f t="shared" si="1"/>
        <v>0</v>
      </c>
    </row>
    <row r="27" spans="2:11" ht="12" customHeight="1" x14ac:dyDescent="0.3">
      <c r="B27" s="15">
        <v>18</v>
      </c>
      <c r="C27" s="20" t="s">
        <v>39</v>
      </c>
      <c r="D27" s="21" t="s">
        <v>40</v>
      </c>
      <c r="E27" s="52">
        <v>0</v>
      </c>
      <c r="F27" s="52">
        <v>0</v>
      </c>
      <c r="G27" s="52">
        <v>0</v>
      </c>
      <c r="H27" s="52">
        <v>0</v>
      </c>
      <c r="I27" s="35">
        <v>0</v>
      </c>
      <c r="J27" s="35">
        <v>0</v>
      </c>
      <c r="K27" s="36">
        <f t="shared" si="1"/>
        <v>0</v>
      </c>
    </row>
    <row r="28" spans="2:11" ht="12" customHeight="1" x14ac:dyDescent="0.3">
      <c r="B28" s="15">
        <v>19</v>
      </c>
      <c r="C28" s="20" t="s">
        <v>41</v>
      </c>
      <c r="D28" s="21" t="s">
        <v>42</v>
      </c>
      <c r="E28" s="52">
        <v>0</v>
      </c>
      <c r="F28" s="52">
        <v>0</v>
      </c>
      <c r="G28" s="52">
        <v>0</v>
      </c>
      <c r="H28" s="52">
        <v>0</v>
      </c>
      <c r="I28" s="35">
        <v>0</v>
      </c>
      <c r="J28" s="35">
        <v>0</v>
      </c>
      <c r="K28" s="36">
        <f t="shared" si="1"/>
        <v>0</v>
      </c>
    </row>
    <row r="29" spans="2:11" ht="12" customHeight="1" x14ac:dyDescent="0.3">
      <c r="B29" s="15">
        <v>20</v>
      </c>
      <c r="C29" s="20" t="s">
        <v>43</v>
      </c>
      <c r="D29" s="21" t="s">
        <v>44</v>
      </c>
      <c r="E29" s="52">
        <v>0</v>
      </c>
      <c r="F29" s="52">
        <v>0</v>
      </c>
      <c r="G29" s="52">
        <v>0</v>
      </c>
      <c r="H29" s="52">
        <v>0</v>
      </c>
      <c r="I29" s="35">
        <v>0</v>
      </c>
      <c r="J29" s="35">
        <v>0</v>
      </c>
      <c r="K29" s="36">
        <f t="shared" si="1"/>
        <v>0</v>
      </c>
    </row>
    <row r="30" spans="2:11" ht="12" customHeight="1" x14ac:dyDescent="0.3">
      <c r="B30" s="15">
        <v>21</v>
      </c>
      <c r="C30" s="20" t="s">
        <v>45</v>
      </c>
      <c r="D30" s="21" t="s">
        <v>46</v>
      </c>
      <c r="E30" s="52">
        <v>0</v>
      </c>
      <c r="F30" s="52">
        <v>0</v>
      </c>
      <c r="G30" s="52">
        <v>0</v>
      </c>
      <c r="H30" s="52">
        <v>0</v>
      </c>
      <c r="I30" s="35">
        <v>0</v>
      </c>
      <c r="J30" s="35">
        <v>0</v>
      </c>
      <c r="K30" s="36">
        <f t="shared" si="1"/>
        <v>0</v>
      </c>
    </row>
    <row r="31" spans="2:11" ht="12" customHeight="1" x14ac:dyDescent="0.3">
      <c r="B31" s="15">
        <v>22</v>
      </c>
      <c r="C31" s="20" t="s">
        <v>47</v>
      </c>
      <c r="D31" s="21" t="s">
        <v>48</v>
      </c>
      <c r="E31" s="52">
        <v>0</v>
      </c>
      <c r="F31" s="52">
        <v>0</v>
      </c>
      <c r="G31" s="52">
        <v>0</v>
      </c>
      <c r="H31" s="52">
        <v>0</v>
      </c>
      <c r="I31" s="35">
        <v>0</v>
      </c>
      <c r="J31" s="35">
        <v>0</v>
      </c>
      <c r="K31" s="36">
        <f t="shared" si="1"/>
        <v>0</v>
      </c>
    </row>
    <row r="32" spans="2:11" ht="12" customHeight="1" x14ac:dyDescent="0.3">
      <c r="B32" s="15">
        <v>23</v>
      </c>
      <c r="C32" s="20" t="s">
        <v>47</v>
      </c>
      <c r="D32" s="21" t="s">
        <v>49</v>
      </c>
      <c r="E32" s="35"/>
      <c r="F32" s="35"/>
      <c r="G32" s="35"/>
      <c r="H32" s="35">
        <f t="shared" ref="H32" si="3">G32-I32-J32</f>
        <v>0</v>
      </c>
      <c r="I32" s="35">
        <v>0</v>
      </c>
      <c r="J32" s="35">
        <v>0</v>
      </c>
      <c r="K32" s="36">
        <f t="shared" si="1"/>
        <v>0</v>
      </c>
    </row>
    <row r="33" spans="2:11" ht="12" customHeight="1" x14ac:dyDescent="0.3">
      <c r="B33" s="15">
        <v>24</v>
      </c>
      <c r="C33" s="63" t="s">
        <v>221</v>
      </c>
      <c r="D33" s="50" t="s">
        <v>51</v>
      </c>
      <c r="E33" s="51">
        <v>0</v>
      </c>
      <c r="F33" s="51">
        <v>0</v>
      </c>
      <c r="G33" s="51">
        <v>0</v>
      </c>
      <c r="H33" s="51">
        <v>0</v>
      </c>
      <c r="I33" s="33">
        <f t="shared" ref="I33:J33" si="4">SUM(I34:I38)</f>
        <v>0</v>
      </c>
      <c r="J33" s="33">
        <f t="shared" si="4"/>
        <v>0</v>
      </c>
      <c r="K33" s="34">
        <f t="shared" si="1"/>
        <v>0</v>
      </c>
    </row>
    <row r="34" spans="2:11" ht="12" customHeight="1" x14ac:dyDescent="0.3">
      <c r="B34" s="15">
        <v>25</v>
      </c>
      <c r="C34" s="20" t="s">
        <v>52</v>
      </c>
      <c r="D34" s="21" t="s">
        <v>53</v>
      </c>
      <c r="E34" s="52">
        <v>0</v>
      </c>
      <c r="F34" s="52">
        <v>0</v>
      </c>
      <c r="G34" s="52">
        <v>0</v>
      </c>
      <c r="H34" s="52">
        <v>0</v>
      </c>
      <c r="I34" s="35">
        <v>0</v>
      </c>
      <c r="J34" s="35">
        <v>0</v>
      </c>
      <c r="K34" s="36">
        <f t="shared" si="1"/>
        <v>0</v>
      </c>
    </row>
    <row r="35" spans="2:11" ht="12" customHeight="1" x14ac:dyDescent="0.3">
      <c r="B35" s="15">
        <v>26</v>
      </c>
      <c r="C35" s="20" t="s">
        <v>54</v>
      </c>
      <c r="D35" s="21" t="s">
        <v>55</v>
      </c>
      <c r="E35" s="52">
        <v>0</v>
      </c>
      <c r="F35" s="52">
        <v>0</v>
      </c>
      <c r="G35" s="52">
        <v>0</v>
      </c>
      <c r="H35" s="52">
        <v>0</v>
      </c>
      <c r="I35" s="35">
        <v>0</v>
      </c>
      <c r="J35" s="35">
        <v>0</v>
      </c>
      <c r="K35" s="36">
        <f t="shared" si="1"/>
        <v>0</v>
      </c>
    </row>
    <row r="36" spans="2:11" ht="12" customHeight="1" x14ac:dyDescent="0.3">
      <c r="B36" s="15">
        <v>27</v>
      </c>
      <c r="C36" s="20" t="s">
        <v>56</v>
      </c>
      <c r="D36" s="21" t="s">
        <v>57</v>
      </c>
      <c r="E36" s="52">
        <v>0</v>
      </c>
      <c r="F36" s="52">
        <v>0</v>
      </c>
      <c r="G36" s="52">
        <v>0</v>
      </c>
      <c r="H36" s="52">
        <v>0</v>
      </c>
      <c r="I36" s="35">
        <v>0</v>
      </c>
      <c r="J36" s="35">
        <v>0</v>
      </c>
      <c r="K36" s="36">
        <f t="shared" si="1"/>
        <v>0</v>
      </c>
    </row>
    <row r="37" spans="2:11" ht="12" customHeight="1" x14ac:dyDescent="0.3">
      <c r="B37" s="15">
        <v>28</v>
      </c>
      <c r="C37" s="20" t="s">
        <v>58</v>
      </c>
      <c r="D37" s="21" t="s">
        <v>59</v>
      </c>
      <c r="E37" s="52">
        <v>0</v>
      </c>
      <c r="F37" s="52">
        <v>0</v>
      </c>
      <c r="G37" s="52">
        <v>0</v>
      </c>
      <c r="H37" s="52">
        <v>0</v>
      </c>
      <c r="I37" s="35">
        <v>0</v>
      </c>
      <c r="J37" s="35">
        <v>0</v>
      </c>
      <c r="K37" s="36">
        <f t="shared" si="1"/>
        <v>0</v>
      </c>
    </row>
    <row r="38" spans="2:11" ht="12" customHeight="1" x14ac:dyDescent="0.3">
      <c r="B38" s="15">
        <v>29</v>
      </c>
      <c r="C38" s="20" t="s">
        <v>60</v>
      </c>
      <c r="D38" s="21" t="s">
        <v>61</v>
      </c>
      <c r="E38" s="52">
        <v>0</v>
      </c>
      <c r="F38" s="52">
        <v>0</v>
      </c>
      <c r="G38" s="52">
        <v>0</v>
      </c>
      <c r="H38" s="52">
        <v>0</v>
      </c>
      <c r="I38" s="35">
        <v>0</v>
      </c>
      <c r="J38" s="35">
        <v>0</v>
      </c>
      <c r="K38" s="36">
        <f t="shared" si="1"/>
        <v>0</v>
      </c>
    </row>
    <row r="39" spans="2:11" ht="12" customHeight="1" x14ac:dyDescent="0.3">
      <c r="B39" s="15">
        <v>30</v>
      </c>
      <c r="C39" s="20" t="s">
        <v>60</v>
      </c>
      <c r="D39" s="21" t="s">
        <v>62</v>
      </c>
      <c r="E39" s="35"/>
      <c r="F39" s="35"/>
      <c r="G39" s="35"/>
      <c r="H39" s="35">
        <f t="shared" ref="H39" si="5">G39-I39-J39</f>
        <v>0</v>
      </c>
      <c r="I39" s="35">
        <v>0</v>
      </c>
      <c r="J39" s="35">
        <v>0</v>
      </c>
      <c r="K39" s="36">
        <f t="shared" si="1"/>
        <v>0</v>
      </c>
    </row>
    <row r="40" spans="2:11" ht="12" customHeight="1" x14ac:dyDescent="0.3">
      <c r="B40" s="15">
        <v>31</v>
      </c>
      <c r="C40" s="63" t="s">
        <v>77</v>
      </c>
      <c r="D40" s="50" t="s">
        <v>106</v>
      </c>
      <c r="E40" s="51">
        <v>0</v>
      </c>
      <c r="F40" s="51">
        <v>0</v>
      </c>
      <c r="G40" s="51">
        <v>0</v>
      </c>
      <c r="H40" s="51">
        <v>0</v>
      </c>
      <c r="I40" s="33">
        <f t="shared" ref="I40:J40" si="6">SUM(I41:I43)</f>
        <v>0</v>
      </c>
      <c r="J40" s="33">
        <f t="shared" si="6"/>
        <v>0</v>
      </c>
      <c r="K40" s="34">
        <f t="shared" si="1"/>
        <v>0</v>
      </c>
    </row>
    <row r="41" spans="2:11" ht="12" customHeight="1" x14ac:dyDescent="0.3">
      <c r="B41" s="15">
        <v>32</v>
      </c>
      <c r="C41" s="20" t="s">
        <v>107</v>
      </c>
      <c r="D41" s="21" t="s">
        <v>108</v>
      </c>
      <c r="E41" s="52">
        <v>0</v>
      </c>
      <c r="F41" s="52">
        <v>0</v>
      </c>
      <c r="G41" s="52">
        <v>0</v>
      </c>
      <c r="H41" s="52">
        <v>0</v>
      </c>
      <c r="I41" s="35">
        <v>0</v>
      </c>
      <c r="J41" s="35">
        <v>0</v>
      </c>
      <c r="K41" s="36">
        <f t="shared" si="1"/>
        <v>0</v>
      </c>
    </row>
    <row r="42" spans="2:11" ht="12" customHeight="1" x14ac:dyDescent="0.3">
      <c r="B42" s="15">
        <v>33</v>
      </c>
      <c r="C42" s="20" t="s">
        <v>109</v>
      </c>
      <c r="D42" s="21" t="s">
        <v>110</v>
      </c>
      <c r="E42" s="52">
        <v>0</v>
      </c>
      <c r="F42" s="52">
        <v>0</v>
      </c>
      <c r="G42" s="52">
        <v>0</v>
      </c>
      <c r="H42" s="52">
        <v>0</v>
      </c>
      <c r="I42" s="35">
        <v>0</v>
      </c>
      <c r="J42" s="35">
        <v>0</v>
      </c>
      <c r="K42" s="36">
        <f t="shared" si="1"/>
        <v>0</v>
      </c>
    </row>
    <row r="43" spans="2:11" ht="12" customHeight="1" x14ac:dyDescent="0.3">
      <c r="B43" s="15">
        <v>34</v>
      </c>
      <c r="C43" s="20" t="s">
        <v>111</v>
      </c>
      <c r="D43" s="21" t="s">
        <v>112</v>
      </c>
      <c r="E43" s="52">
        <v>0</v>
      </c>
      <c r="F43" s="52">
        <v>0</v>
      </c>
      <c r="G43" s="52">
        <v>0</v>
      </c>
      <c r="H43" s="52">
        <v>0</v>
      </c>
      <c r="I43" s="35">
        <v>0</v>
      </c>
      <c r="J43" s="35">
        <v>0</v>
      </c>
      <c r="K43" s="36">
        <f t="shared" si="1"/>
        <v>0</v>
      </c>
    </row>
    <row r="44" spans="2:11" ht="12" customHeight="1" x14ac:dyDescent="0.3">
      <c r="B44" s="15">
        <v>35</v>
      </c>
      <c r="C44" s="63" t="s">
        <v>105</v>
      </c>
      <c r="D44" s="50" t="s">
        <v>118</v>
      </c>
      <c r="E44" s="51">
        <v>0</v>
      </c>
      <c r="F44" s="51">
        <v>0</v>
      </c>
      <c r="G44" s="51">
        <v>0</v>
      </c>
      <c r="H44" s="51">
        <v>0</v>
      </c>
      <c r="I44" s="33">
        <f t="shared" ref="I44:J44" si="7">SUM(I45:I49)</f>
        <v>0</v>
      </c>
      <c r="J44" s="33">
        <f t="shared" si="7"/>
        <v>0</v>
      </c>
      <c r="K44" s="34">
        <f t="shared" si="1"/>
        <v>0</v>
      </c>
    </row>
    <row r="45" spans="2:11" ht="12" customHeight="1" x14ac:dyDescent="0.3">
      <c r="B45" s="15">
        <v>36</v>
      </c>
      <c r="C45" s="20" t="s">
        <v>119</v>
      </c>
      <c r="D45" s="21" t="s">
        <v>120</v>
      </c>
      <c r="E45" s="52">
        <v>0</v>
      </c>
      <c r="F45" s="52">
        <v>0</v>
      </c>
      <c r="G45" s="52">
        <v>0</v>
      </c>
      <c r="H45" s="52">
        <v>0</v>
      </c>
      <c r="I45" s="35">
        <v>0</v>
      </c>
      <c r="J45" s="35">
        <v>0</v>
      </c>
      <c r="K45" s="36">
        <f t="shared" si="1"/>
        <v>0</v>
      </c>
    </row>
    <row r="46" spans="2:11" ht="12" customHeight="1" x14ac:dyDescent="0.3">
      <c r="B46" s="15">
        <v>37</v>
      </c>
      <c r="C46" s="20" t="s">
        <v>121</v>
      </c>
      <c r="D46" s="21" t="s">
        <v>122</v>
      </c>
      <c r="E46" s="52">
        <v>0</v>
      </c>
      <c r="F46" s="52">
        <v>0</v>
      </c>
      <c r="G46" s="52">
        <v>0</v>
      </c>
      <c r="H46" s="52">
        <v>0</v>
      </c>
      <c r="I46" s="35">
        <v>0</v>
      </c>
      <c r="J46" s="35">
        <v>0</v>
      </c>
      <c r="K46" s="36">
        <f t="shared" si="1"/>
        <v>0</v>
      </c>
    </row>
    <row r="47" spans="2:11" ht="12" customHeight="1" x14ac:dyDescent="0.3">
      <c r="B47" s="15">
        <v>38</v>
      </c>
      <c r="C47" s="20" t="s">
        <v>123</v>
      </c>
      <c r="D47" s="21" t="s">
        <v>124</v>
      </c>
      <c r="E47" s="52">
        <v>0</v>
      </c>
      <c r="F47" s="52">
        <v>0</v>
      </c>
      <c r="G47" s="52">
        <v>0</v>
      </c>
      <c r="H47" s="52">
        <v>0</v>
      </c>
      <c r="I47" s="35">
        <v>0</v>
      </c>
      <c r="J47" s="35">
        <v>0</v>
      </c>
      <c r="K47" s="36">
        <f t="shared" si="1"/>
        <v>0</v>
      </c>
    </row>
    <row r="48" spans="2:11" ht="12" customHeight="1" x14ac:dyDescent="0.3">
      <c r="B48" s="15">
        <v>39</v>
      </c>
      <c r="C48" s="20" t="s">
        <v>125</v>
      </c>
      <c r="D48" s="21" t="s">
        <v>126</v>
      </c>
      <c r="E48" s="52">
        <v>0</v>
      </c>
      <c r="F48" s="52">
        <v>0</v>
      </c>
      <c r="G48" s="52">
        <v>0</v>
      </c>
      <c r="H48" s="52">
        <v>0</v>
      </c>
      <c r="I48" s="35">
        <v>0</v>
      </c>
      <c r="J48" s="35">
        <v>0</v>
      </c>
      <c r="K48" s="36">
        <f t="shared" si="1"/>
        <v>0</v>
      </c>
    </row>
    <row r="49" spans="2:11" ht="12" customHeight="1" x14ac:dyDescent="0.3">
      <c r="B49" s="15">
        <v>40</v>
      </c>
      <c r="C49" s="20" t="s">
        <v>127</v>
      </c>
      <c r="D49" s="21" t="s">
        <v>128</v>
      </c>
      <c r="E49" s="52">
        <v>0</v>
      </c>
      <c r="F49" s="52">
        <v>0</v>
      </c>
      <c r="G49" s="52">
        <v>0</v>
      </c>
      <c r="H49" s="52">
        <v>0</v>
      </c>
      <c r="I49" s="35">
        <v>0</v>
      </c>
      <c r="J49" s="35">
        <v>0</v>
      </c>
      <c r="K49" s="36">
        <f t="shared" si="1"/>
        <v>0</v>
      </c>
    </row>
    <row r="50" spans="2:11" s="23" customFormat="1" ht="12" customHeight="1" x14ac:dyDescent="0.3">
      <c r="B50" s="15">
        <v>41</v>
      </c>
      <c r="C50" s="63" t="s">
        <v>251</v>
      </c>
      <c r="D50" s="50" t="s">
        <v>130</v>
      </c>
      <c r="E50" s="51">
        <v>0</v>
      </c>
      <c r="F50" s="51">
        <v>0</v>
      </c>
      <c r="G50" s="51">
        <v>0</v>
      </c>
      <c r="H50" s="51">
        <v>0</v>
      </c>
      <c r="I50" s="33">
        <f t="shared" ref="I50:J50" si="8">SUM(I51:I55)</f>
        <v>0</v>
      </c>
      <c r="J50" s="33">
        <f t="shared" si="8"/>
        <v>0</v>
      </c>
      <c r="K50" s="34">
        <f t="shared" si="1"/>
        <v>0</v>
      </c>
    </row>
    <row r="51" spans="2:11" s="23" customFormat="1" ht="12" customHeight="1" x14ac:dyDescent="0.3">
      <c r="B51" s="15">
        <v>42</v>
      </c>
      <c r="C51" s="20" t="s">
        <v>131</v>
      </c>
      <c r="D51" s="21" t="s">
        <v>132</v>
      </c>
      <c r="E51" s="52">
        <v>0</v>
      </c>
      <c r="F51" s="52">
        <v>0</v>
      </c>
      <c r="G51" s="52">
        <v>0</v>
      </c>
      <c r="H51" s="52">
        <v>0</v>
      </c>
      <c r="I51" s="35">
        <v>0</v>
      </c>
      <c r="J51" s="35">
        <v>0</v>
      </c>
      <c r="K51" s="36">
        <f t="shared" si="1"/>
        <v>0</v>
      </c>
    </row>
    <row r="52" spans="2:11" s="23" customFormat="1" ht="12" customHeight="1" x14ac:dyDescent="0.3">
      <c r="B52" s="15">
        <v>43</v>
      </c>
      <c r="C52" s="20" t="s">
        <v>133</v>
      </c>
      <c r="D52" s="21" t="s">
        <v>134</v>
      </c>
      <c r="E52" s="52">
        <v>0</v>
      </c>
      <c r="F52" s="52">
        <v>0</v>
      </c>
      <c r="G52" s="52">
        <v>0</v>
      </c>
      <c r="H52" s="52">
        <v>0</v>
      </c>
      <c r="I52" s="35">
        <v>0</v>
      </c>
      <c r="J52" s="35">
        <v>0</v>
      </c>
      <c r="K52" s="36">
        <f t="shared" si="1"/>
        <v>0</v>
      </c>
    </row>
    <row r="53" spans="2:11" s="23" customFormat="1" ht="12" customHeight="1" x14ac:dyDescent="0.3">
      <c r="B53" s="15">
        <v>44</v>
      </c>
      <c r="C53" s="20" t="s">
        <v>135</v>
      </c>
      <c r="D53" s="21" t="s">
        <v>136</v>
      </c>
      <c r="E53" s="52">
        <v>0</v>
      </c>
      <c r="F53" s="52">
        <v>0</v>
      </c>
      <c r="G53" s="52">
        <v>0</v>
      </c>
      <c r="H53" s="52">
        <v>0</v>
      </c>
      <c r="I53" s="35">
        <v>0</v>
      </c>
      <c r="J53" s="35">
        <v>0</v>
      </c>
      <c r="K53" s="36">
        <f t="shared" si="1"/>
        <v>0</v>
      </c>
    </row>
    <row r="54" spans="2:11" s="23" customFormat="1" ht="12" customHeight="1" x14ac:dyDescent="0.3">
      <c r="B54" s="15">
        <v>45</v>
      </c>
      <c r="C54" s="20" t="s">
        <v>137</v>
      </c>
      <c r="D54" s="21" t="s">
        <v>138</v>
      </c>
      <c r="E54" s="52">
        <v>0</v>
      </c>
      <c r="F54" s="52">
        <v>0</v>
      </c>
      <c r="G54" s="52">
        <v>0</v>
      </c>
      <c r="H54" s="52">
        <v>0</v>
      </c>
      <c r="I54" s="35">
        <v>0</v>
      </c>
      <c r="J54" s="35">
        <v>0</v>
      </c>
      <c r="K54" s="36">
        <f t="shared" si="1"/>
        <v>0</v>
      </c>
    </row>
    <row r="55" spans="2:11" s="23" customFormat="1" ht="12" customHeight="1" x14ac:dyDescent="0.3">
      <c r="B55" s="15">
        <v>46</v>
      </c>
      <c r="C55" s="20" t="s">
        <v>139</v>
      </c>
      <c r="D55" s="21" t="s">
        <v>140</v>
      </c>
      <c r="E55" s="52">
        <v>0</v>
      </c>
      <c r="F55" s="52">
        <v>0</v>
      </c>
      <c r="G55" s="52">
        <v>0</v>
      </c>
      <c r="H55" s="52">
        <v>0</v>
      </c>
      <c r="I55" s="35">
        <v>0</v>
      </c>
      <c r="J55" s="35">
        <v>0</v>
      </c>
      <c r="K55" s="36">
        <f t="shared" si="1"/>
        <v>0</v>
      </c>
    </row>
    <row r="56" spans="2:11" s="23" customFormat="1" ht="12" customHeight="1" x14ac:dyDescent="0.3">
      <c r="B56" s="15">
        <v>47</v>
      </c>
      <c r="C56" s="63" t="s">
        <v>129</v>
      </c>
      <c r="D56" s="50" t="s">
        <v>355</v>
      </c>
      <c r="E56" s="51">
        <v>181338220</v>
      </c>
      <c r="F56" s="51">
        <v>202104550</v>
      </c>
      <c r="G56" s="51">
        <v>193997302</v>
      </c>
      <c r="H56" s="51">
        <f>193997302-I56</f>
        <v>7831917.849999994</v>
      </c>
      <c r="I56" s="33">
        <f t="shared" ref="I56:J56" si="9">+I12+I26+I33+I40+I44+I50+I11</f>
        <v>186165384.15000001</v>
      </c>
      <c r="J56" s="33">
        <f t="shared" si="9"/>
        <v>0</v>
      </c>
      <c r="K56" s="34">
        <f t="shared" si="1"/>
        <v>0.95988587095144573</v>
      </c>
    </row>
    <row r="57" spans="2:11" s="23" customFormat="1" ht="12" customHeight="1" x14ac:dyDescent="0.3">
      <c r="B57" s="15">
        <v>48</v>
      </c>
      <c r="C57" s="63" t="s">
        <v>141</v>
      </c>
      <c r="D57" s="50" t="s">
        <v>356</v>
      </c>
      <c r="E57" s="51">
        <v>79884148</v>
      </c>
      <c r="F57" s="51">
        <v>112963223</v>
      </c>
      <c r="G57" s="51">
        <v>112963223</v>
      </c>
      <c r="H57" s="51">
        <f>112963223-I57</f>
        <v>107159752</v>
      </c>
      <c r="I57" s="33">
        <f t="shared" ref="I57:J57" si="10">SUM(I58:I60)</f>
        <v>5803471</v>
      </c>
      <c r="J57" s="33">
        <f t="shared" si="10"/>
        <v>0</v>
      </c>
      <c r="K57" s="34">
        <f t="shared" si="1"/>
        <v>1</v>
      </c>
    </row>
    <row r="58" spans="2:11" s="23" customFormat="1" ht="12" customHeight="1" x14ac:dyDescent="0.3">
      <c r="B58" s="15">
        <v>49</v>
      </c>
      <c r="C58" s="20" t="s">
        <v>163</v>
      </c>
      <c r="D58" s="21" t="s">
        <v>164</v>
      </c>
      <c r="E58" s="52">
        <v>6586738</v>
      </c>
      <c r="F58" s="52">
        <v>6569896</v>
      </c>
      <c r="G58" s="52">
        <v>6569896</v>
      </c>
      <c r="H58" s="52">
        <f>6569896-I58</f>
        <v>766425</v>
      </c>
      <c r="I58" s="35">
        <v>5803471</v>
      </c>
      <c r="J58" s="35">
        <v>0</v>
      </c>
      <c r="K58" s="36">
        <f t="shared" si="1"/>
        <v>1</v>
      </c>
    </row>
    <row r="59" spans="2:11" ht="12" customHeight="1" x14ac:dyDescent="0.3">
      <c r="B59" s="15">
        <v>50</v>
      </c>
      <c r="C59" s="20" t="s">
        <v>165</v>
      </c>
      <c r="D59" s="21" t="s">
        <v>166</v>
      </c>
      <c r="E59" s="52">
        <v>0</v>
      </c>
      <c r="F59" s="52">
        <v>0</v>
      </c>
      <c r="G59" s="52">
        <v>0</v>
      </c>
      <c r="H59" s="52">
        <v>0</v>
      </c>
      <c r="I59" s="35">
        <v>0</v>
      </c>
      <c r="J59" s="35">
        <v>0</v>
      </c>
      <c r="K59" s="36">
        <f t="shared" si="1"/>
        <v>0</v>
      </c>
    </row>
    <row r="60" spans="2:11" ht="12" customHeight="1" x14ac:dyDescent="0.3">
      <c r="B60" s="15">
        <v>51</v>
      </c>
      <c r="C60" s="20" t="s">
        <v>344</v>
      </c>
      <c r="D60" s="21" t="s">
        <v>345</v>
      </c>
      <c r="E60" s="52">
        <v>73297410</v>
      </c>
      <c r="F60" s="52">
        <v>106393327</v>
      </c>
      <c r="G60" s="52">
        <v>106393327</v>
      </c>
      <c r="H60" s="52">
        <v>106393327</v>
      </c>
      <c r="I60" s="35">
        <v>0</v>
      </c>
      <c r="J60" s="35">
        <v>0</v>
      </c>
      <c r="K60" s="36">
        <f t="shared" si="1"/>
        <v>1</v>
      </c>
    </row>
    <row r="61" spans="2:11" ht="12" customHeight="1" x14ac:dyDescent="0.3">
      <c r="B61" s="15">
        <v>52</v>
      </c>
      <c r="C61" s="17" t="s">
        <v>265</v>
      </c>
      <c r="D61" s="62" t="s">
        <v>357</v>
      </c>
      <c r="E61" s="51">
        <v>261222368</v>
      </c>
      <c r="F61" s="51">
        <v>315067773</v>
      </c>
      <c r="G61" s="51">
        <v>306960525</v>
      </c>
      <c r="H61" s="51">
        <f>306960525-I61</f>
        <v>114991669.84999999</v>
      </c>
      <c r="I61" s="33">
        <f t="shared" ref="I61:J61" si="11">+I56+I57</f>
        <v>191968855.15000001</v>
      </c>
      <c r="J61" s="33">
        <f t="shared" si="11"/>
        <v>0</v>
      </c>
      <c r="K61" s="34">
        <f t="shared" si="1"/>
        <v>0.97426824101111731</v>
      </c>
    </row>
    <row r="62" spans="2:11" s="29" customFormat="1" ht="14.4" x14ac:dyDescent="0.3">
      <c r="B62" s="57"/>
      <c r="C62" s="26"/>
      <c r="D62" s="27"/>
      <c r="E62" s="28"/>
      <c r="F62" s="28"/>
      <c r="G62" s="28"/>
      <c r="H62" s="28"/>
      <c r="I62" s="28"/>
      <c r="J62" s="28"/>
      <c r="K62" s="28"/>
    </row>
    <row r="63" spans="2:11" s="29" customFormat="1" ht="15.6" x14ac:dyDescent="0.3">
      <c r="B63" s="58" t="s">
        <v>195</v>
      </c>
      <c r="C63" s="26"/>
      <c r="D63" s="27"/>
      <c r="E63" s="28"/>
      <c r="F63" s="28"/>
      <c r="G63" s="28"/>
      <c r="H63" s="28"/>
      <c r="I63" s="28"/>
      <c r="J63" s="28"/>
      <c r="K63" s="28"/>
    </row>
    <row r="64" spans="2:11" s="29" customFormat="1" ht="14.4" x14ac:dyDescent="0.3">
      <c r="B64" s="57"/>
      <c r="C64" s="26"/>
      <c r="D64" s="27"/>
      <c r="E64" s="28"/>
      <c r="F64" s="28"/>
      <c r="G64" s="28"/>
      <c r="H64" s="28"/>
      <c r="I64" s="28"/>
      <c r="J64" s="28"/>
      <c r="K64" s="28"/>
    </row>
    <row r="65" spans="2:11" s="9" customFormat="1" x14ac:dyDescent="0.3">
      <c r="B65" s="14"/>
      <c r="C65" s="46" t="s">
        <v>3</v>
      </c>
      <c r="D65" s="46" t="s">
        <v>4</v>
      </c>
      <c r="E65" s="46" t="s">
        <v>5</v>
      </c>
      <c r="F65" s="46" t="s">
        <v>6</v>
      </c>
      <c r="G65" s="46" t="s">
        <v>7</v>
      </c>
      <c r="H65" s="46" t="s">
        <v>8</v>
      </c>
      <c r="I65" s="46" t="s">
        <v>9</v>
      </c>
      <c r="J65" s="46" t="s">
        <v>10</v>
      </c>
      <c r="K65" s="46" t="s">
        <v>11</v>
      </c>
    </row>
    <row r="66" spans="2:11" ht="39.6" x14ac:dyDescent="0.3">
      <c r="B66" s="15">
        <v>1</v>
      </c>
      <c r="C66" s="16" t="s">
        <v>340</v>
      </c>
      <c r="D66" s="17" t="s">
        <v>13</v>
      </c>
      <c r="E66" s="18" t="s">
        <v>14</v>
      </c>
      <c r="F66" s="18" t="s">
        <v>15</v>
      </c>
      <c r="G66" s="18" t="s">
        <v>16</v>
      </c>
      <c r="H66" s="47" t="s">
        <v>17</v>
      </c>
      <c r="I66" s="47" t="s">
        <v>18</v>
      </c>
      <c r="J66" s="47" t="s">
        <v>19</v>
      </c>
      <c r="K66" s="18" t="s">
        <v>20</v>
      </c>
    </row>
    <row r="67" spans="2:11" s="23" customFormat="1" ht="12" customHeight="1" x14ac:dyDescent="0.3">
      <c r="B67" s="15">
        <v>2</v>
      </c>
      <c r="C67" s="63" t="s">
        <v>21</v>
      </c>
      <c r="D67" s="50" t="s">
        <v>196</v>
      </c>
      <c r="E67" s="51">
        <v>261222368</v>
      </c>
      <c r="F67" s="51">
        <v>314149064</v>
      </c>
      <c r="G67" s="51">
        <v>304711071</v>
      </c>
      <c r="H67" s="51">
        <f>304711071-I67</f>
        <v>107702091</v>
      </c>
      <c r="I67" s="33">
        <f t="shared" ref="I67:J67" si="12">SUM(I68:I72)</f>
        <v>197008980</v>
      </c>
      <c r="J67" s="33">
        <f t="shared" si="12"/>
        <v>0</v>
      </c>
      <c r="K67" s="34">
        <f>IFERROR(G67/F67,0)</f>
        <v>0.96995695966803841</v>
      </c>
    </row>
    <row r="68" spans="2:11" ht="12" customHeight="1" x14ac:dyDescent="0.3">
      <c r="B68" s="15">
        <v>3</v>
      </c>
      <c r="C68" s="20" t="s">
        <v>197</v>
      </c>
      <c r="D68" s="59" t="s">
        <v>198</v>
      </c>
      <c r="E68" s="52">
        <v>61010000</v>
      </c>
      <c r="F68" s="52">
        <v>67720868</v>
      </c>
      <c r="G68" s="52">
        <v>67720868</v>
      </c>
      <c r="H68" s="52">
        <f>67720868-I68</f>
        <v>24372034</v>
      </c>
      <c r="I68" s="35">
        <v>43348834</v>
      </c>
      <c r="J68" s="35">
        <v>0</v>
      </c>
      <c r="K68" s="36">
        <f t="shared" ref="K68:K78" si="13">IFERROR(G68/F68,0)</f>
        <v>1</v>
      </c>
    </row>
    <row r="69" spans="2:11" ht="12" customHeight="1" x14ac:dyDescent="0.3">
      <c r="B69" s="15">
        <v>4</v>
      </c>
      <c r="C69" s="20" t="s">
        <v>199</v>
      </c>
      <c r="D69" s="59" t="s">
        <v>200</v>
      </c>
      <c r="E69" s="52">
        <v>7966626</v>
      </c>
      <c r="F69" s="52">
        <v>9429697</v>
      </c>
      <c r="G69" s="52">
        <v>9429697</v>
      </c>
      <c r="H69" s="52">
        <f>9429697-I69</f>
        <v>3052125</v>
      </c>
      <c r="I69" s="35">
        <v>6377572</v>
      </c>
      <c r="J69" s="35">
        <v>0</v>
      </c>
      <c r="K69" s="36">
        <f t="shared" si="13"/>
        <v>1</v>
      </c>
    </row>
    <row r="70" spans="2:11" ht="12" customHeight="1" x14ac:dyDescent="0.3">
      <c r="B70" s="15">
        <v>5</v>
      </c>
      <c r="C70" s="20" t="s">
        <v>201</v>
      </c>
      <c r="D70" s="59" t="s">
        <v>202</v>
      </c>
      <c r="E70" s="52">
        <v>192245742</v>
      </c>
      <c r="F70" s="52">
        <v>236998499</v>
      </c>
      <c r="G70" s="52">
        <v>227560506</v>
      </c>
      <c r="H70" s="52">
        <f>227560506-I70</f>
        <v>80277932</v>
      </c>
      <c r="I70" s="35">
        <v>147282574</v>
      </c>
      <c r="J70" s="35">
        <v>0</v>
      </c>
      <c r="K70" s="36">
        <f t="shared" si="13"/>
        <v>0.96017699251335764</v>
      </c>
    </row>
    <row r="71" spans="2:11" ht="12" customHeight="1" x14ac:dyDescent="0.3">
      <c r="B71" s="15">
        <v>6</v>
      </c>
      <c r="C71" s="20" t="s">
        <v>203</v>
      </c>
      <c r="D71" s="59" t="s">
        <v>204</v>
      </c>
      <c r="E71" s="52">
        <v>0</v>
      </c>
      <c r="F71" s="52">
        <v>0</v>
      </c>
      <c r="G71" s="52">
        <v>0</v>
      </c>
      <c r="H71" s="52">
        <v>0</v>
      </c>
      <c r="I71" s="35">
        <v>0</v>
      </c>
      <c r="J71" s="35">
        <v>0</v>
      </c>
      <c r="K71" s="36">
        <f t="shared" si="13"/>
        <v>0</v>
      </c>
    </row>
    <row r="72" spans="2:11" ht="12" customHeight="1" x14ac:dyDescent="0.3">
      <c r="B72" s="15">
        <v>7</v>
      </c>
      <c r="C72" s="20" t="s">
        <v>205</v>
      </c>
      <c r="D72" s="59" t="s">
        <v>206</v>
      </c>
      <c r="E72" s="52">
        <v>0</v>
      </c>
      <c r="F72" s="52">
        <v>0</v>
      </c>
      <c r="G72" s="52">
        <v>0</v>
      </c>
      <c r="H72" s="52">
        <v>0</v>
      </c>
      <c r="I72" s="35">
        <v>0</v>
      </c>
      <c r="J72" s="35">
        <v>0</v>
      </c>
      <c r="K72" s="36">
        <f t="shared" si="13"/>
        <v>0</v>
      </c>
    </row>
    <row r="73" spans="2:11" ht="12" customHeight="1" x14ac:dyDescent="0.3">
      <c r="B73" s="15">
        <v>8</v>
      </c>
      <c r="C73" s="63" t="s">
        <v>37</v>
      </c>
      <c r="D73" s="50" t="s">
        <v>211</v>
      </c>
      <c r="E73" s="51">
        <v>0</v>
      </c>
      <c r="F73" s="51">
        <v>918709</v>
      </c>
      <c r="G73" s="51">
        <v>918709</v>
      </c>
      <c r="H73" s="51">
        <f>918709-I73</f>
        <v>889759</v>
      </c>
      <c r="I73" s="33">
        <f t="shared" ref="I73:J73" si="14">SUM(I74:I76)</f>
        <v>28950</v>
      </c>
      <c r="J73" s="33">
        <f t="shared" si="14"/>
        <v>0</v>
      </c>
      <c r="K73" s="34">
        <f t="shared" si="13"/>
        <v>1</v>
      </c>
    </row>
    <row r="74" spans="2:11" s="23" customFormat="1" ht="12" customHeight="1" x14ac:dyDescent="0.3">
      <c r="B74" s="15">
        <v>9</v>
      </c>
      <c r="C74" s="20" t="s">
        <v>212</v>
      </c>
      <c r="D74" s="59" t="s">
        <v>213</v>
      </c>
      <c r="E74" s="52">
        <v>0</v>
      </c>
      <c r="F74" s="52">
        <v>918709</v>
      </c>
      <c r="G74" s="52">
        <v>918709</v>
      </c>
      <c r="H74" s="52">
        <f>918709-I74</f>
        <v>889759</v>
      </c>
      <c r="I74" s="35">
        <v>28950</v>
      </c>
      <c r="J74" s="35">
        <v>0</v>
      </c>
      <c r="K74" s="36">
        <f t="shared" si="13"/>
        <v>1</v>
      </c>
    </row>
    <row r="75" spans="2:11" ht="12" customHeight="1" x14ac:dyDescent="0.3">
      <c r="B75" s="15">
        <v>10</v>
      </c>
      <c r="C75" s="20" t="s">
        <v>215</v>
      </c>
      <c r="D75" s="59" t="s">
        <v>216</v>
      </c>
      <c r="E75" s="52">
        <v>0</v>
      </c>
      <c r="F75" s="52">
        <v>0</v>
      </c>
      <c r="G75" s="52">
        <v>0</v>
      </c>
      <c r="H75" s="52">
        <v>0</v>
      </c>
      <c r="I75" s="35">
        <v>0</v>
      </c>
      <c r="J75" s="35">
        <v>0</v>
      </c>
      <c r="K75" s="36">
        <f t="shared" si="13"/>
        <v>0</v>
      </c>
    </row>
    <row r="76" spans="2:11" ht="12" customHeight="1" x14ac:dyDescent="0.3">
      <c r="B76" s="15">
        <v>11</v>
      </c>
      <c r="C76" s="20" t="s">
        <v>218</v>
      </c>
      <c r="D76" s="21" t="s">
        <v>219</v>
      </c>
      <c r="E76" s="52">
        <v>0</v>
      </c>
      <c r="F76" s="52">
        <v>0</v>
      </c>
      <c r="G76" s="52">
        <v>0</v>
      </c>
      <c r="H76" s="52">
        <v>0</v>
      </c>
      <c r="I76" s="35">
        <v>0</v>
      </c>
      <c r="J76" s="35">
        <v>0</v>
      </c>
      <c r="K76" s="36">
        <f t="shared" si="13"/>
        <v>0</v>
      </c>
    </row>
    <row r="77" spans="2:11" ht="12" customHeight="1" x14ac:dyDescent="0.3">
      <c r="B77" s="15">
        <v>12</v>
      </c>
      <c r="C77" s="49" t="s">
        <v>50</v>
      </c>
      <c r="D77" s="43" t="s">
        <v>358</v>
      </c>
      <c r="E77" s="51">
        <v>0</v>
      </c>
      <c r="F77" s="51">
        <v>0</v>
      </c>
      <c r="G77" s="51">
        <v>0</v>
      </c>
      <c r="H77" s="51">
        <v>0</v>
      </c>
      <c r="I77" s="33">
        <v>0</v>
      </c>
      <c r="J77" s="33">
        <v>0</v>
      </c>
      <c r="K77" s="36">
        <f t="shared" si="13"/>
        <v>0</v>
      </c>
    </row>
    <row r="78" spans="2:11" ht="12" customHeight="1" x14ac:dyDescent="0.3">
      <c r="B78" s="15">
        <v>13</v>
      </c>
      <c r="C78" s="17" t="s">
        <v>221</v>
      </c>
      <c r="D78" s="62" t="s">
        <v>359</v>
      </c>
      <c r="E78" s="51">
        <v>261222368</v>
      </c>
      <c r="F78" s="51">
        <v>315067773</v>
      </c>
      <c r="G78" s="51">
        <v>305629780</v>
      </c>
      <c r="H78" s="51">
        <f>305629780-I78</f>
        <v>108591850</v>
      </c>
      <c r="I78" s="33">
        <f t="shared" ref="I78:J78" si="15">I67+I73+I77</f>
        <v>197037930</v>
      </c>
      <c r="J78" s="33">
        <f t="shared" si="15"/>
        <v>0</v>
      </c>
      <c r="K78" s="34">
        <f t="shared" si="13"/>
        <v>0.97004456244403015</v>
      </c>
    </row>
    <row r="79" spans="2:11" ht="6" customHeight="1" x14ac:dyDescent="0.3">
      <c r="B79" s="119"/>
      <c r="C79" s="119"/>
      <c r="D79" s="119"/>
      <c r="E79" s="119"/>
      <c r="F79" s="119"/>
      <c r="G79" s="119"/>
      <c r="H79" s="119"/>
      <c r="I79" s="119"/>
      <c r="J79" s="119"/>
      <c r="K79" s="119"/>
    </row>
  </sheetData>
  <mergeCells count="5">
    <mergeCell ref="B2:K2"/>
    <mergeCell ref="B4:K4"/>
    <mergeCell ref="B5:K5"/>
    <mergeCell ref="B6:K6"/>
    <mergeCell ref="B79:K79"/>
  </mergeCells>
  <pageMargins left="0.7" right="0.7" top="0.75" bottom="0.75" header="0.3" footer="0.3"/>
  <pageSetup paperSize="9" scale="61"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03314-2CA9-4DB7-A579-C7D7BF1F8886}">
  <dimension ref="B1:K79"/>
  <sheetViews>
    <sheetView view="pageBreakPreview" topLeftCell="A46" zoomScale="60" zoomScaleNormal="100" workbookViewId="0">
      <selection activeCell="H68" sqref="H68"/>
    </sheetView>
  </sheetViews>
  <sheetFormatPr defaultColWidth="9" defaultRowHeight="13.2" x14ac:dyDescent="0.3"/>
  <cols>
    <col min="1" max="1" width="0.88671875" style="2" customWidth="1"/>
    <col min="2" max="2" width="3.6640625" style="2" customWidth="1"/>
    <col min="3" max="3" width="5.6640625" style="55" customWidth="1"/>
    <col min="4" max="4" width="60.6640625" style="2" customWidth="1"/>
    <col min="5" max="10" width="10.6640625" style="2" customWidth="1"/>
    <col min="11" max="11" width="6.6640625" style="2" customWidth="1"/>
    <col min="12" max="12" width="0.88671875" style="2" customWidth="1"/>
    <col min="13" max="16384" width="9" style="2"/>
  </cols>
  <sheetData>
    <row r="1" spans="2:11" ht="5.0999999999999996" customHeight="1" x14ac:dyDescent="0.3"/>
    <row r="2" spans="2:11" ht="15" customHeight="1" x14ac:dyDescent="0.3">
      <c r="B2" s="118"/>
      <c r="C2" s="118"/>
      <c r="D2" s="118"/>
      <c r="E2" s="118"/>
      <c r="F2" s="118"/>
      <c r="G2" s="118"/>
      <c r="H2" s="118"/>
      <c r="I2" s="118"/>
      <c r="J2" s="118"/>
      <c r="K2" s="118"/>
    </row>
    <row r="3" spans="2:11" ht="15" customHeight="1" x14ac:dyDescent="0.3">
      <c r="B3" s="4"/>
      <c r="C3" s="4"/>
      <c r="D3" s="4"/>
      <c r="E3" s="4"/>
      <c r="F3" s="4"/>
      <c r="G3" s="4"/>
      <c r="H3" s="4"/>
      <c r="I3" s="4"/>
      <c r="J3" s="4"/>
      <c r="K3" s="4"/>
    </row>
    <row r="4" spans="2:11" s="9" customFormat="1" ht="15" customHeight="1" x14ac:dyDescent="0.3">
      <c r="B4" s="119" t="s">
        <v>362</v>
      </c>
      <c r="C4" s="119"/>
      <c r="D4" s="119"/>
      <c r="E4" s="119"/>
      <c r="F4" s="119"/>
      <c r="G4" s="119"/>
      <c r="H4" s="119"/>
      <c r="I4" s="119"/>
      <c r="J4" s="119"/>
      <c r="K4" s="119"/>
    </row>
    <row r="5" spans="2:11" s="9" customFormat="1" ht="15" customHeight="1" x14ac:dyDescent="0.3">
      <c r="B5" s="119" t="s">
        <v>339</v>
      </c>
      <c r="C5" s="119"/>
      <c r="D5" s="119"/>
      <c r="E5" s="119"/>
      <c r="F5" s="119"/>
      <c r="G5" s="119"/>
      <c r="H5" s="119"/>
      <c r="I5" s="119"/>
      <c r="J5" s="119"/>
      <c r="K5" s="119"/>
    </row>
    <row r="6" spans="2:11" s="9" customFormat="1" ht="15" customHeight="1" x14ac:dyDescent="0.3">
      <c r="B6" s="121" t="s">
        <v>1</v>
      </c>
      <c r="C6" s="121"/>
      <c r="D6" s="121"/>
      <c r="E6" s="121"/>
      <c r="F6" s="121"/>
      <c r="G6" s="121"/>
      <c r="H6" s="121"/>
      <c r="I6" s="121"/>
      <c r="J6" s="121"/>
      <c r="K6" s="121"/>
    </row>
    <row r="7" spans="2:11" s="7" customFormat="1" ht="15" customHeight="1" x14ac:dyDescent="0.3">
      <c r="B7" s="45" t="s">
        <v>2</v>
      </c>
      <c r="C7" s="45"/>
      <c r="D7" s="45"/>
      <c r="E7" s="45"/>
      <c r="F7" s="45"/>
      <c r="G7" s="45"/>
      <c r="H7" s="45"/>
      <c r="I7" s="45"/>
      <c r="J7" s="45"/>
      <c r="K7" s="45"/>
    </row>
    <row r="8" spans="2:11" s="7" customFormat="1" ht="15" customHeight="1" x14ac:dyDescent="0.3">
      <c r="B8" s="13"/>
      <c r="C8" s="10"/>
      <c r="E8" s="11"/>
      <c r="F8" s="11"/>
      <c r="G8" s="11"/>
      <c r="H8" s="11"/>
      <c r="I8" s="11"/>
      <c r="J8" s="11"/>
      <c r="K8" s="12"/>
    </row>
    <row r="9" spans="2:11" s="9" customFormat="1" x14ac:dyDescent="0.3">
      <c r="B9" s="14"/>
      <c r="C9" s="46" t="s">
        <v>3</v>
      </c>
      <c r="D9" s="46" t="s">
        <v>4</v>
      </c>
      <c r="E9" s="46" t="s">
        <v>5</v>
      </c>
      <c r="F9" s="46" t="s">
        <v>6</v>
      </c>
      <c r="G9" s="46" t="s">
        <v>7</v>
      </c>
      <c r="H9" s="46" t="s">
        <v>8</v>
      </c>
      <c r="I9" s="46" t="s">
        <v>9</v>
      </c>
      <c r="J9" s="46" t="s">
        <v>10</v>
      </c>
      <c r="K9" s="46" t="s">
        <v>11</v>
      </c>
    </row>
    <row r="10" spans="2:11" ht="39.6" x14ac:dyDescent="0.3">
      <c r="B10" s="15">
        <v>1</v>
      </c>
      <c r="C10" s="16" t="s">
        <v>340</v>
      </c>
      <c r="D10" s="17" t="s">
        <v>13</v>
      </c>
      <c r="E10" s="18" t="s">
        <v>14</v>
      </c>
      <c r="F10" s="18" t="s">
        <v>15</v>
      </c>
      <c r="G10" s="18" t="s">
        <v>16</v>
      </c>
      <c r="H10" s="47" t="s">
        <v>17</v>
      </c>
      <c r="I10" s="47" t="s">
        <v>18</v>
      </c>
      <c r="J10" s="47" t="s">
        <v>19</v>
      </c>
      <c r="K10" s="18" t="s">
        <v>20</v>
      </c>
    </row>
    <row r="11" spans="2:11" x14ac:dyDescent="0.3">
      <c r="B11" s="15">
        <v>2</v>
      </c>
      <c r="C11" s="63" t="s">
        <v>21</v>
      </c>
      <c r="D11" s="50" t="s">
        <v>64</v>
      </c>
      <c r="E11" s="64">
        <v>0</v>
      </c>
      <c r="F11" s="64">
        <v>0</v>
      </c>
      <c r="G11" s="64">
        <v>0</v>
      </c>
      <c r="H11" s="66">
        <f>G11-I11-J11</f>
        <v>0</v>
      </c>
      <c r="I11" s="66">
        <v>0</v>
      </c>
      <c r="J11" s="66">
        <v>0</v>
      </c>
      <c r="K11" s="34">
        <f>IFERROR(G11/F11,0)</f>
        <v>0</v>
      </c>
    </row>
    <row r="12" spans="2:11" s="23" customFormat="1" ht="12" customHeight="1" x14ac:dyDescent="0.3">
      <c r="B12" s="15">
        <v>3</v>
      </c>
      <c r="C12" s="63" t="s">
        <v>37</v>
      </c>
      <c r="D12" s="50" t="s">
        <v>78</v>
      </c>
      <c r="E12" s="51">
        <v>62292000</v>
      </c>
      <c r="F12" s="51">
        <v>73353260</v>
      </c>
      <c r="G12" s="51">
        <v>73353260</v>
      </c>
      <c r="H12" s="33">
        <f t="shared" ref="H12:J12" si="0">SUM(H13:H25)</f>
        <v>73353260</v>
      </c>
      <c r="I12" s="33">
        <f t="shared" si="0"/>
        <v>0</v>
      </c>
      <c r="J12" s="33">
        <f t="shared" si="0"/>
        <v>0</v>
      </c>
      <c r="K12" s="34">
        <f>IFERROR(G12/F12,0)</f>
        <v>1</v>
      </c>
    </row>
    <row r="13" spans="2:11" s="23" customFormat="1" ht="12" customHeight="1" x14ac:dyDescent="0.3">
      <c r="B13" s="15">
        <v>4</v>
      </c>
      <c r="C13" s="20" t="s">
        <v>79</v>
      </c>
      <c r="D13" s="21" t="s">
        <v>80</v>
      </c>
      <c r="E13" s="52">
        <v>0</v>
      </c>
      <c r="F13" s="52">
        <v>0</v>
      </c>
      <c r="G13" s="52">
        <v>0</v>
      </c>
      <c r="H13" s="35">
        <f>G13-I13-J13</f>
        <v>0</v>
      </c>
      <c r="I13" s="35">
        <v>0</v>
      </c>
      <c r="J13" s="35">
        <v>0</v>
      </c>
      <c r="K13" s="36">
        <f t="shared" ref="K13:K61" si="1">IFERROR(G13/F13,0)</f>
        <v>0</v>
      </c>
    </row>
    <row r="14" spans="2:11" s="23" customFormat="1" x14ac:dyDescent="0.3">
      <c r="B14" s="15">
        <v>5</v>
      </c>
      <c r="C14" s="20" t="s">
        <v>81</v>
      </c>
      <c r="D14" s="21" t="s">
        <v>82</v>
      </c>
      <c r="E14" s="52">
        <v>2000000</v>
      </c>
      <c r="F14" s="52">
        <v>2237282</v>
      </c>
      <c r="G14" s="52">
        <v>2838788</v>
      </c>
      <c r="H14" s="35">
        <f t="shared" ref="H14:H25" si="2">G14-I14-J14</f>
        <v>2838788</v>
      </c>
      <c r="I14" s="35">
        <v>0</v>
      </c>
      <c r="J14" s="35">
        <v>0</v>
      </c>
      <c r="K14" s="36">
        <f t="shared" si="1"/>
        <v>1.2688556918618217</v>
      </c>
    </row>
    <row r="15" spans="2:11" s="23" customFormat="1" ht="12" customHeight="1" x14ac:dyDescent="0.3">
      <c r="B15" s="15">
        <v>6</v>
      </c>
      <c r="C15" s="20" t="s">
        <v>83</v>
      </c>
      <c r="D15" s="21" t="s">
        <v>84</v>
      </c>
      <c r="E15" s="52">
        <v>0</v>
      </c>
      <c r="F15" s="52">
        <v>0</v>
      </c>
      <c r="G15" s="52">
        <v>0</v>
      </c>
      <c r="H15" s="35">
        <f t="shared" si="2"/>
        <v>0</v>
      </c>
      <c r="I15" s="35">
        <v>0</v>
      </c>
      <c r="J15" s="35">
        <v>0</v>
      </c>
      <c r="K15" s="36">
        <f t="shared" si="1"/>
        <v>0</v>
      </c>
    </row>
    <row r="16" spans="2:11" s="23" customFormat="1" ht="12" customHeight="1" x14ac:dyDescent="0.3">
      <c r="B16" s="15">
        <v>7</v>
      </c>
      <c r="C16" s="20" t="s">
        <v>85</v>
      </c>
      <c r="D16" s="21" t="s">
        <v>86</v>
      </c>
      <c r="E16" s="52">
        <v>0</v>
      </c>
      <c r="F16" s="52">
        <v>0</v>
      </c>
      <c r="G16" s="52">
        <v>0</v>
      </c>
      <c r="H16" s="35">
        <f t="shared" si="2"/>
        <v>0</v>
      </c>
      <c r="I16" s="35">
        <v>0</v>
      </c>
      <c r="J16" s="35">
        <v>0</v>
      </c>
      <c r="K16" s="36">
        <f t="shared" si="1"/>
        <v>0</v>
      </c>
    </row>
    <row r="17" spans="2:11" s="23" customFormat="1" ht="12" customHeight="1" x14ac:dyDescent="0.3">
      <c r="B17" s="15">
        <v>8</v>
      </c>
      <c r="C17" s="20" t="s">
        <v>87</v>
      </c>
      <c r="D17" s="21" t="s">
        <v>88</v>
      </c>
      <c r="E17" s="52">
        <v>54356000</v>
      </c>
      <c r="F17" s="52">
        <v>61539810</v>
      </c>
      <c r="G17" s="52">
        <v>61084132</v>
      </c>
      <c r="H17" s="35">
        <f t="shared" si="2"/>
        <v>61084132</v>
      </c>
      <c r="I17" s="35">
        <v>0</v>
      </c>
      <c r="J17" s="35">
        <v>0</v>
      </c>
      <c r="K17" s="36">
        <f t="shared" si="1"/>
        <v>0.99259539475341252</v>
      </c>
    </row>
    <row r="18" spans="2:11" s="23" customFormat="1" ht="12" customHeight="1" x14ac:dyDescent="0.3">
      <c r="B18" s="15">
        <v>9</v>
      </c>
      <c r="C18" s="20" t="s">
        <v>89</v>
      </c>
      <c r="D18" s="21" t="s">
        <v>90</v>
      </c>
      <c r="E18" s="52">
        <v>4698000</v>
      </c>
      <c r="F18" s="52">
        <v>5985897</v>
      </c>
      <c r="G18" s="52">
        <v>5840069</v>
      </c>
      <c r="H18" s="35">
        <f t="shared" si="2"/>
        <v>5840069</v>
      </c>
      <c r="I18" s="35">
        <v>0</v>
      </c>
      <c r="J18" s="35">
        <v>0</v>
      </c>
      <c r="K18" s="36">
        <f t="shared" si="1"/>
        <v>0.97563807061832175</v>
      </c>
    </row>
    <row r="19" spans="2:11" ht="12" customHeight="1" x14ac:dyDescent="0.3">
      <c r="B19" s="15">
        <v>10</v>
      </c>
      <c r="C19" s="20" t="s">
        <v>91</v>
      </c>
      <c r="D19" s="21" t="s">
        <v>92</v>
      </c>
      <c r="E19" s="52">
        <v>1238000</v>
      </c>
      <c r="F19" s="52">
        <v>2898000</v>
      </c>
      <c r="G19" s="52">
        <v>2898000</v>
      </c>
      <c r="H19" s="35">
        <f t="shared" si="2"/>
        <v>2898000</v>
      </c>
      <c r="I19" s="35">
        <v>0</v>
      </c>
      <c r="J19" s="35">
        <v>0</v>
      </c>
      <c r="K19" s="36">
        <f t="shared" si="1"/>
        <v>1</v>
      </c>
    </row>
    <row r="20" spans="2:11" ht="12" customHeight="1" x14ac:dyDescent="0.3">
      <c r="B20" s="15">
        <v>11</v>
      </c>
      <c r="C20" s="20" t="s">
        <v>93</v>
      </c>
      <c r="D20" s="21" t="s">
        <v>94</v>
      </c>
      <c r="E20" s="52">
        <v>0</v>
      </c>
      <c r="F20" s="52">
        <v>0</v>
      </c>
      <c r="G20" s="52">
        <v>0</v>
      </c>
      <c r="H20" s="35">
        <f t="shared" si="2"/>
        <v>0</v>
      </c>
      <c r="I20" s="35">
        <v>0</v>
      </c>
      <c r="J20" s="35">
        <v>0</v>
      </c>
      <c r="K20" s="36">
        <f t="shared" si="1"/>
        <v>0</v>
      </c>
    </row>
    <row r="21" spans="2:11" ht="12" customHeight="1" x14ac:dyDescent="0.3">
      <c r="B21" s="15">
        <v>12</v>
      </c>
      <c r="C21" s="20" t="s">
        <v>95</v>
      </c>
      <c r="D21" s="21" t="s">
        <v>96</v>
      </c>
      <c r="E21" s="52">
        <v>0</v>
      </c>
      <c r="F21" s="52">
        <v>61053</v>
      </c>
      <c r="G21" s="52">
        <v>61053</v>
      </c>
      <c r="H21" s="35">
        <f t="shared" si="2"/>
        <v>61053</v>
      </c>
      <c r="I21" s="35">
        <v>0</v>
      </c>
      <c r="J21" s="35">
        <v>0</v>
      </c>
      <c r="K21" s="36">
        <f t="shared" si="1"/>
        <v>1</v>
      </c>
    </row>
    <row r="22" spans="2:11" ht="12" customHeight="1" x14ac:dyDescent="0.3">
      <c r="B22" s="15">
        <v>13</v>
      </c>
      <c r="C22" s="20" t="s">
        <v>97</v>
      </c>
      <c r="D22" s="21" t="s">
        <v>98</v>
      </c>
      <c r="E22" s="52">
        <v>0</v>
      </c>
      <c r="F22" s="52">
        <v>0</v>
      </c>
      <c r="G22" s="52">
        <v>0</v>
      </c>
      <c r="H22" s="35">
        <f t="shared" si="2"/>
        <v>0</v>
      </c>
      <c r="I22" s="35">
        <v>0</v>
      </c>
      <c r="J22" s="35">
        <v>0</v>
      </c>
      <c r="K22" s="36">
        <f t="shared" si="1"/>
        <v>0</v>
      </c>
    </row>
    <row r="23" spans="2:11" ht="12" customHeight="1" x14ac:dyDescent="0.3">
      <c r="B23" s="15">
        <v>14</v>
      </c>
      <c r="C23" s="20" t="s">
        <v>99</v>
      </c>
      <c r="D23" s="21" t="s">
        <v>100</v>
      </c>
      <c r="E23" s="52">
        <v>0</v>
      </c>
      <c r="F23" s="52">
        <v>0</v>
      </c>
      <c r="G23" s="52">
        <v>0</v>
      </c>
      <c r="H23" s="35">
        <f t="shared" si="2"/>
        <v>0</v>
      </c>
      <c r="I23" s="35">
        <v>0</v>
      </c>
      <c r="J23" s="35">
        <v>0</v>
      </c>
      <c r="K23" s="36">
        <f t="shared" si="1"/>
        <v>0</v>
      </c>
    </row>
    <row r="24" spans="2:11" s="23" customFormat="1" ht="12" customHeight="1" x14ac:dyDescent="0.3">
      <c r="B24" s="15">
        <v>15</v>
      </c>
      <c r="C24" s="20" t="s">
        <v>101</v>
      </c>
      <c r="D24" s="21" t="s">
        <v>102</v>
      </c>
      <c r="E24" s="52">
        <v>0</v>
      </c>
      <c r="F24" s="52">
        <v>517695</v>
      </c>
      <c r="G24" s="52">
        <v>517695</v>
      </c>
      <c r="H24" s="35">
        <f t="shared" si="2"/>
        <v>517695</v>
      </c>
      <c r="I24" s="35">
        <v>0</v>
      </c>
      <c r="J24" s="35">
        <v>0</v>
      </c>
      <c r="K24" s="36">
        <f t="shared" si="1"/>
        <v>1</v>
      </c>
    </row>
    <row r="25" spans="2:11" ht="12" customHeight="1" x14ac:dyDescent="0.3">
      <c r="B25" s="15">
        <v>16</v>
      </c>
      <c r="C25" s="20" t="s">
        <v>103</v>
      </c>
      <c r="D25" s="21" t="s">
        <v>104</v>
      </c>
      <c r="E25" s="52">
        <v>0</v>
      </c>
      <c r="F25" s="52">
        <v>113523</v>
      </c>
      <c r="G25" s="52">
        <v>113523</v>
      </c>
      <c r="H25" s="35">
        <f t="shared" si="2"/>
        <v>113523</v>
      </c>
      <c r="I25" s="35">
        <v>0</v>
      </c>
      <c r="J25" s="35">
        <v>0</v>
      </c>
      <c r="K25" s="36">
        <f t="shared" si="1"/>
        <v>1</v>
      </c>
    </row>
    <row r="26" spans="2:11" ht="12" customHeight="1" x14ac:dyDescent="0.3">
      <c r="B26" s="15">
        <v>17</v>
      </c>
      <c r="C26" s="63" t="s">
        <v>50</v>
      </c>
      <c r="D26" s="50" t="s">
        <v>38</v>
      </c>
      <c r="E26" s="51">
        <v>0</v>
      </c>
      <c r="F26" s="51">
        <v>0</v>
      </c>
      <c r="G26" s="51">
        <v>0</v>
      </c>
      <c r="H26" s="33">
        <f t="shared" ref="H26:J26" si="3">SUM(H27:H31)</f>
        <v>0</v>
      </c>
      <c r="I26" s="33">
        <f t="shared" si="3"/>
        <v>0</v>
      </c>
      <c r="J26" s="33">
        <f t="shared" si="3"/>
        <v>0</v>
      </c>
      <c r="K26" s="34">
        <f t="shared" si="1"/>
        <v>0</v>
      </c>
    </row>
    <row r="27" spans="2:11" ht="12" customHeight="1" x14ac:dyDescent="0.3">
      <c r="B27" s="15">
        <v>18</v>
      </c>
      <c r="C27" s="20" t="s">
        <v>39</v>
      </c>
      <c r="D27" s="21" t="s">
        <v>40</v>
      </c>
      <c r="E27" s="52">
        <v>0</v>
      </c>
      <c r="F27" s="52">
        <v>0</v>
      </c>
      <c r="G27" s="52">
        <v>0</v>
      </c>
      <c r="H27" s="35">
        <f t="shared" ref="H27:H32" si="4">G27-I27-J27</f>
        <v>0</v>
      </c>
      <c r="I27" s="35">
        <v>0</v>
      </c>
      <c r="J27" s="35">
        <v>0</v>
      </c>
      <c r="K27" s="36">
        <f t="shared" si="1"/>
        <v>0</v>
      </c>
    </row>
    <row r="28" spans="2:11" ht="12" customHeight="1" x14ac:dyDescent="0.3">
      <c r="B28" s="15">
        <v>19</v>
      </c>
      <c r="C28" s="20" t="s">
        <v>41</v>
      </c>
      <c r="D28" s="21" t="s">
        <v>42</v>
      </c>
      <c r="E28" s="52">
        <v>0</v>
      </c>
      <c r="F28" s="52">
        <v>0</v>
      </c>
      <c r="G28" s="52">
        <v>0</v>
      </c>
      <c r="H28" s="35">
        <f t="shared" si="4"/>
        <v>0</v>
      </c>
      <c r="I28" s="35">
        <v>0</v>
      </c>
      <c r="J28" s="35">
        <v>0</v>
      </c>
      <c r="K28" s="36">
        <f t="shared" si="1"/>
        <v>0</v>
      </c>
    </row>
    <row r="29" spans="2:11" ht="12" customHeight="1" x14ac:dyDescent="0.3">
      <c r="B29" s="15">
        <v>20</v>
      </c>
      <c r="C29" s="20" t="s">
        <v>43</v>
      </c>
      <c r="D29" s="21" t="s">
        <v>44</v>
      </c>
      <c r="E29" s="52">
        <v>0</v>
      </c>
      <c r="F29" s="52">
        <v>0</v>
      </c>
      <c r="G29" s="52">
        <v>0</v>
      </c>
      <c r="H29" s="35">
        <f t="shared" si="4"/>
        <v>0</v>
      </c>
      <c r="I29" s="35">
        <v>0</v>
      </c>
      <c r="J29" s="35">
        <v>0</v>
      </c>
      <c r="K29" s="36">
        <f t="shared" si="1"/>
        <v>0</v>
      </c>
    </row>
    <row r="30" spans="2:11" ht="12" customHeight="1" x14ac:dyDescent="0.3">
      <c r="B30" s="15">
        <v>21</v>
      </c>
      <c r="C30" s="20" t="s">
        <v>45</v>
      </c>
      <c r="D30" s="21" t="s">
        <v>46</v>
      </c>
      <c r="E30" s="52">
        <v>0</v>
      </c>
      <c r="F30" s="52">
        <v>0</v>
      </c>
      <c r="G30" s="52">
        <v>0</v>
      </c>
      <c r="H30" s="35">
        <f t="shared" si="4"/>
        <v>0</v>
      </c>
      <c r="I30" s="35">
        <v>0</v>
      </c>
      <c r="J30" s="35">
        <v>0</v>
      </c>
      <c r="K30" s="36">
        <f t="shared" si="1"/>
        <v>0</v>
      </c>
    </row>
    <row r="31" spans="2:11" ht="12" customHeight="1" x14ac:dyDescent="0.3">
      <c r="B31" s="15">
        <v>22</v>
      </c>
      <c r="C31" s="20" t="s">
        <v>47</v>
      </c>
      <c r="D31" s="21" t="s">
        <v>48</v>
      </c>
      <c r="E31" s="52">
        <v>0</v>
      </c>
      <c r="F31" s="52">
        <v>0</v>
      </c>
      <c r="G31" s="52">
        <v>0</v>
      </c>
      <c r="H31" s="35">
        <f t="shared" si="4"/>
        <v>0</v>
      </c>
      <c r="I31" s="35">
        <v>0</v>
      </c>
      <c r="J31" s="35">
        <v>0</v>
      </c>
      <c r="K31" s="36">
        <f t="shared" si="1"/>
        <v>0</v>
      </c>
    </row>
    <row r="32" spans="2:11" ht="12" customHeight="1" x14ac:dyDescent="0.3">
      <c r="B32" s="15">
        <v>23</v>
      </c>
      <c r="C32" s="20" t="s">
        <v>47</v>
      </c>
      <c r="D32" s="21" t="s">
        <v>49</v>
      </c>
      <c r="E32" s="35"/>
      <c r="F32" s="35"/>
      <c r="G32" s="35"/>
      <c r="H32" s="35">
        <f t="shared" si="4"/>
        <v>0</v>
      </c>
      <c r="I32" s="35">
        <v>0</v>
      </c>
      <c r="J32" s="35">
        <v>0</v>
      </c>
      <c r="K32" s="36">
        <f t="shared" si="1"/>
        <v>0</v>
      </c>
    </row>
    <row r="33" spans="2:11" ht="12" customHeight="1" x14ac:dyDescent="0.3">
      <c r="B33" s="15">
        <v>24</v>
      </c>
      <c r="C33" s="63" t="s">
        <v>221</v>
      </c>
      <c r="D33" s="50" t="s">
        <v>51</v>
      </c>
      <c r="E33" s="51">
        <v>0</v>
      </c>
      <c r="F33" s="51">
        <v>0</v>
      </c>
      <c r="G33" s="51">
        <v>0</v>
      </c>
      <c r="H33" s="33">
        <f t="shared" ref="H33:J33" si="5">SUM(H34:H38)</f>
        <v>0</v>
      </c>
      <c r="I33" s="33">
        <f t="shared" si="5"/>
        <v>0</v>
      </c>
      <c r="J33" s="33">
        <f t="shared" si="5"/>
        <v>0</v>
      </c>
      <c r="K33" s="34">
        <f t="shared" si="1"/>
        <v>0</v>
      </c>
    </row>
    <row r="34" spans="2:11" ht="12" customHeight="1" x14ac:dyDescent="0.3">
      <c r="B34" s="15">
        <v>25</v>
      </c>
      <c r="C34" s="20" t="s">
        <v>52</v>
      </c>
      <c r="D34" s="21" t="s">
        <v>53</v>
      </c>
      <c r="E34" s="52">
        <v>0</v>
      </c>
      <c r="F34" s="52">
        <v>0</v>
      </c>
      <c r="G34" s="52">
        <v>0</v>
      </c>
      <c r="H34" s="35">
        <f t="shared" ref="H34:H39" si="6">G34-I34-J34</f>
        <v>0</v>
      </c>
      <c r="I34" s="35">
        <v>0</v>
      </c>
      <c r="J34" s="35">
        <v>0</v>
      </c>
      <c r="K34" s="36">
        <f t="shared" si="1"/>
        <v>0</v>
      </c>
    </row>
    <row r="35" spans="2:11" ht="12" customHeight="1" x14ac:dyDescent="0.3">
      <c r="B35" s="15">
        <v>26</v>
      </c>
      <c r="C35" s="20" t="s">
        <v>54</v>
      </c>
      <c r="D35" s="21" t="s">
        <v>55</v>
      </c>
      <c r="E35" s="52">
        <v>0</v>
      </c>
      <c r="F35" s="52">
        <v>0</v>
      </c>
      <c r="G35" s="52">
        <v>0</v>
      </c>
      <c r="H35" s="35">
        <f t="shared" si="6"/>
        <v>0</v>
      </c>
      <c r="I35" s="35">
        <v>0</v>
      </c>
      <c r="J35" s="35">
        <v>0</v>
      </c>
      <c r="K35" s="36">
        <f t="shared" si="1"/>
        <v>0</v>
      </c>
    </row>
    <row r="36" spans="2:11" ht="12" customHeight="1" x14ac:dyDescent="0.3">
      <c r="B36" s="15">
        <v>27</v>
      </c>
      <c r="C36" s="20" t="s">
        <v>56</v>
      </c>
      <c r="D36" s="21" t="s">
        <v>57</v>
      </c>
      <c r="E36" s="52">
        <v>0</v>
      </c>
      <c r="F36" s="52">
        <v>0</v>
      </c>
      <c r="G36" s="52">
        <v>0</v>
      </c>
      <c r="H36" s="35">
        <f t="shared" si="6"/>
        <v>0</v>
      </c>
      <c r="I36" s="35">
        <v>0</v>
      </c>
      <c r="J36" s="35">
        <v>0</v>
      </c>
      <c r="K36" s="36">
        <f t="shared" si="1"/>
        <v>0</v>
      </c>
    </row>
    <row r="37" spans="2:11" ht="12" customHeight="1" x14ac:dyDescent="0.3">
      <c r="B37" s="15">
        <v>28</v>
      </c>
      <c r="C37" s="20" t="s">
        <v>58</v>
      </c>
      <c r="D37" s="21" t="s">
        <v>59</v>
      </c>
      <c r="E37" s="52">
        <v>0</v>
      </c>
      <c r="F37" s="52">
        <v>0</v>
      </c>
      <c r="G37" s="52">
        <v>0</v>
      </c>
      <c r="H37" s="35">
        <f t="shared" si="6"/>
        <v>0</v>
      </c>
      <c r="I37" s="35">
        <v>0</v>
      </c>
      <c r="J37" s="35">
        <v>0</v>
      </c>
      <c r="K37" s="36">
        <f t="shared" si="1"/>
        <v>0</v>
      </c>
    </row>
    <row r="38" spans="2:11" ht="12" customHeight="1" x14ac:dyDescent="0.3">
      <c r="B38" s="15">
        <v>29</v>
      </c>
      <c r="C38" s="20" t="s">
        <v>60</v>
      </c>
      <c r="D38" s="21" t="s">
        <v>61</v>
      </c>
      <c r="E38" s="52">
        <v>0</v>
      </c>
      <c r="F38" s="52">
        <v>0</v>
      </c>
      <c r="G38" s="52">
        <v>0</v>
      </c>
      <c r="H38" s="35">
        <f t="shared" si="6"/>
        <v>0</v>
      </c>
      <c r="I38" s="35">
        <v>0</v>
      </c>
      <c r="J38" s="35">
        <v>0</v>
      </c>
      <c r="K38" s="36">
        <f t="shared" si="1"/>
        <v>0</v>
      </c>
    </row>
    <row r="39" spans="2:11" ht="12" customHeight="1" x14ac:dyDescent="0.3">
      <c r="B39" s="15">
        <v>30</v>
      </c>
      <c r="C39" s="20" t="s">
        <v>60</v>
      </c>
      <c r="D39" s="21" t="s">
        <v>62</v>
      </c>
      <c r="E39" s="35"/>
      <c r="F39" s="35"/>
      <c r="G39" s="35"/>
      <c r="H39" s="35">
        <f t="shared" si="6"/>
        <v>0</v>
      </c>
      <c r="I39" s="35">
        <v>0</v>
      </c>
      <c r="J39" s="35">
        <v>0</v>
      </c>
      <c r="K39" s="36">
        <f t="shared" si="1"/>
        <v>0</v>
      </c>
    </row>
    <row r="40" spans="2:11" ht="12" customHeight="1" x14ac:dyDescent="0.3">
      <c r="B40" s="15">
        <v>31</v>
      </c>
      <c r="C40" s="63" t="s">
        <v>77</v>
      </c>
      <c r="D40" s="50" t="s">
        <v>106</v>
      </c>
      <c r="E40" s="51">
        <v>0</v>
      </c>
      <c r="F40" s="51">
        <v>0</v>
      </c>
      <c r="G40" s="51">
        <v>0</v>
      </c>
      <c r="H40" s="33">
        <f t="shared" ref="H40:J40" si="7">SUM(H41:H43)</f>
        <v>0</v>
      </c>
      <c r="I40" s="33">
        <f t="shared" si="7"/>
        <v>0</v>
      </c>
      <c r="J40" s="33">
        <f t="shared" si="7"/>
        <v>0</v>
      </c>
      <c r="K40" s="34">
        <f t="shared" si="1"/>
        <v>0</v>
      </c>
    </row>
    <row r="41" spans="2:11" ht="12" customHeight="1" x14ac:dyDescent="0.3">
      <c r="B41" s="15">
        <v>32</v>
      </c>
      <c r="C41" s="20" t="s">
        <v>107</v>
      </c>
      <c r="D41" s="21" t="s">
        <v>108</v>
      </c>
      <c r="E41" s="52">
        <v>0</v>
      </c>
      <c r="F41" s="52">
        <v>0</v>
      </c>
      <c r="G41" s="52">
        <v>0</v>
      </c>
      <c r="H41" s="35">
        <f>G41-I41-J41</f>
        <v>0</v>
      </c>
      <c r="I41" s="35">
        <v>0</v>
      </c>
      <c r="J41" s="35">
        <v>0</v>
      </c>
      <c r="K41" s="36">
        <f t="shared" si="1"/>
        <v>0</v>
      </c>
    </row>
    <row r="42" spans="2:11" ht="12" customHeight="1" x14ac:dyDescent="0.3">
      <c r="B42" s="15">
        <v>33</v>
      </c>
      <c r="C42" s="20" t="s">
        <v>109</v>
      </c>
      <c r="D42" s="21" t="s">
        <v>110</v>
      </c>
      <c r="E42" s="52">
        <v>0</v>
      </c>
      <c r="F42" s="52">
        <v>0</v>
      </c>
      <c r="G42" s="52">
        <v>0</v>
      </c>
      <c r="H42" s="35">
        <f>G42-I42-J42</f>
        <v>0</v>
      </c>
      <c r="I42" s="35">
        <v>0</v>
      </c>
      <c r="J42" s="35">
        <v>0</v>
      </c>
      <c r="K42" s="36">
        <f t="shared" si="1"/>
        <v>0</v>
      </c>
    </row>
    <row r="43" spans="2:11" ht="12" customHeight="1" x14ac:dyDescent="0.3">
      <c r="B43" s="15">
        <v>34</v>
      </c>
      <c r="C43" s="20" t="s">
        <v>111</v>
      </c>
      <c r="D43" s="21" t="s">
        <v>112</v>
      </c>
      <c r="E43" s="52">
        <v>0</v>
      </c>
      <c r="F43" s="52">
        <v>0</v>
      </c>
      <c r="G43" s="52">
        <v>0</v>
      </c>
      <c r="H43" s="35">
        <f>G43-I43-J43</f>
        <v>0</v>
      </c>
      <c r="I43" s="35">
        <v>0</v>
      </c>
      <c r="J43" s="35">
        <v>0</v>
      </c>
      <c r="K43" s="36">
        <f t="shared" si="1"/>
        <v>0</v>
      </c>
    </row>
    <row r="44" spans="2:11" ht="12" customHeight="1" x14ac:dyDescent="0.3">
      <c r="B44" s="15">
        <v>35</v>
      </c>
      <c r="C44" s="63" t="s">
        <v>105</v>
      </c>
      <c r="D44" s="50" t="s">
        <v>118</v>
      </c>
      <c r="E44" s="51">
        <v>0</v>
      </c>
      <c r="F44" s="51">
        <v>0</v>
      </c>
      <c r="G44" s="51">
        <v>0</v>
      </c>
      <c r="H44" s="33">
        <f t="shared" ref="H44:J44" si="8">SUM(H45:H49)</f>
        <v>0</v>
      </c>
      <c r="I44" s="33">
        <f t="shared" si="8"/>
        <v>0</v>
      </c>
      <c r="J44" s="33">
        <f t="shared" si="8"/>
        <v>0</v>
      </c>
      <c r="K44" s="34">
        <f t="shared" si="1"/>
        <v>0</v>
      </c>
    </row>
    <row r="45" spans="2:11" ht="12" customHeight="1" x14ac:dyDescent="0.3">
      <c r="B45" s="15">
        <v>36</v>
      </c>
      <c r="C45" s="20" t="s">
        <v>119</v>
      </c>
      <c r="D45" s="21" t="s">
        <v>120</v>
      </c>
      <c r="E45" s="52">
        <v>0</v>
      </c>
      <c r="F45" s="52">
        <v>0</v>
      </c>
      <c r="G45" s="52">
        <v>0</v>
      </c>
      <c r="H45" s="35">
        <f>G45-I45-J45</f>
        <v>0</v>
      </c>
      <c r="I45" s="35">
        <v>0</v>
      </c>
      <c r="J45" s="35">
        <v>0</v>
      </c>
      <c r="K45" s="36">
        <f t="shared" si="1"/>
        <v>0</v>
      </c>
    </row>
    <row r="46" spans="2:11" ht="12" customHeight="1" x14ac:dyDescent="0.3">
      <c r="B46" s="15">
        <v>37</v>
      </c>
      <c r="C46" s="20" t="s">
        <v>121</v>
      </c>
      <c r="D46" s="21" t="s">
        <v>122</v>
      </c>
      <c r="E46" s="52">
        <v>0</v>
      </c>
      <c r="F46" s="52">
        <v>0</v>
      </c>
      <c r="G46" s="52">
        <v>0</v>
      </c>
      <c r="H46" s="35">
        <f>G46-I46-J46</f>
        <v>0</v>
      </c>
      <c r="I46" s="35">
        <v>0</v>
      </c>
      <c r="J46" s="35">
        <v>0</v>
      </c>
      <c r="K46" s="36">
        <f t="shared" si="1"/>
        <v>0</v>
      </c>
    </row>
    <row r="47" spans="2:11" ht="12" customHeight="1" x14ac:dyDescent="0.3">
      <c r="B47" s="15">
        <v>38</v>
      </c>
      <c r="C47" s="20" t="s">
        <v>123</v>
      </c>
      <c r="D47" s="21" t="s">
        <v>124</v>
      </c>
      <c r="E47" s="52">
        <v>0</v>
      </c>
      <c r="F47" s="52">
        <v>0</v>
      </c>
      <c r="G47" s="52">
        <v>0</v>
      </c>
      <c r="H47" s="35">
        <f>G47-I47-J47</f>
        <v>0</v>
      </c>
      <c r="I47" s="35">
        <v>0</v>
      </c>
      <c r="J47" s="35">
        <v>0</v>
      </c>
      <c r="K47" s="36">
        <f t="shared" si="1"/>
        <v>0</v>
      </c>
    </row>
    <row r="48" spans="2:11" ht="12" customHeight="1" x14ac:dyDescent="0.3">
      <c r="B48" s="15">
        <v>39</v>
      </c>
      <c r="C48" s="20" t="s">
        <v>125</v>
      </c>
      <c r="D48" s="21" t="s">
        <v>126</v>
      </c>
      <c r="E48" s="52">
        <v>0</v>
      </c>
      <c r="F48" s="52">
        <v>0</v>
      </c>
      <c r="G48" s="52">
        <v>0</v>
      </c>
      <c r="H48" s="35">
        <f>G48-I48-J48</f>
        <v>0</v>
      </c>
      <c r="I48" s="35">
        <v>0</v>
      </c>
      <c r="J48" s="35">
        <v>0</v>
      </c>
      <c r="K48" s="36">
        <f t="shared" si="1"/>
        <v>0</v>
      </c>
    </row>
    <row r="49" spans="2:11" ht="12" customHeight="1" x14ac:dyDescent="0.3">
      <c r="B49" s="15">
        <v>40</v>
      </c>
      <c r="C49" s="20" t="s">
        <v>127</v>
      </c>
      <c r="D49" s="21" t="s">
        <v>128</v>
      </c>
      <c r="E49" s="52">
        <v>0</v>
      </c>
      <c r="F49" s="52">
        <v>0</v>
      </c>
      <c r="G49" s="52">
        <v>0</v>
      </c>
      <c r="H49" s="35">
        <f>G49-I49-J49</f>
        <v>0</v>
      </c>
      <c r="I49" s="35">
        <v>0</v>
      </c>
      <c r="J49" s="35">
        <v>0</v>
      </c>
      <c r="K49" s="36">
        <f t="shared" si="1"/>
        <v>0</v>
      </c>
    </row>
    <row r="50" spans="2:11" s="23" customFormat="1" ht="12" customHeight="1" x14ac:dyDescent="0.3">
      <c r="B50" s="15">
        <v>41</v>
      </c>
      <c r="C50" s="63" t="s">
        <v>251</v>
      </c>
      <c r="D50" s="50" t="s">
        <v>130</v>
      </c>
      <c r="E50" s="51">
        <v>0</v>
      </c>
      <c r="F50" s="51">
        <v>0</v>
      </c>
      <c r="G50" s="51">
        <v>0</v>
      </c>
      <c r="H50" s="33">
        <f t="shared" ref="H50:J50" si="9">SUM(H51:H55)</f>
        <v>0</v>
      </c>
      <c r="I50" s="33">
        <f t="shared" si="9"/>
        <v>0</v>
      </c>
      <c r="J50" s="33">
        <f t="shared" si="9"/>
        <v>0</v>
      </c>
      <c r="K50" s="34">
        <f t="shared" si="1"/>
        <v>0</v>
      </c>
    </row>
    <row r="51" spans="2:11" s="23" customFormat="1" ht="12" customHeight="1" x14ac:dyDescent="0.3">
      <c r="B51" s="15">
        <v>42</v>
      </c>
      <c r="C51" s="20" t="s">
        <v>131</v>
      </c>
      <c r="D51" s="21" t="s">
        <v>132</v>
      </c>
      <c r="E51" s="52">
        <v>0</v>
      </c>
      <c r="F51" s="52">
        <v>0</v>
      </c>
      <c r="G51" s="52">
        <v>0</v>
      </c>
      <c r="H51" s="35">
        <f>G51-I51-J51</f>
        <v>0</v>
      </c>
      <c r="I51" s="35">
        <v>0</v>
      </c>
      <c r="J51" s="35">
        <v>0</v>
      </c>
      <c r="K51" s="36">
        <f t="shared" si="1"/>
        <v>0</v>
      </c>
    </row>
    <row r="52" spans="2:11" s="23" customFormat="1" ht="12" customHeight="1" x14ac:dyDescent="0.3">
      <c r="B52" s="15">
        <v>43</v>
      </c>
      <c r="C52" s="20" t="s">
        <v>133</v>
      </c>
      <c r="D52" s="21" t="s">
        <v>134</v>
      </c>
      <c r="E52" s="52">
        <v>0</v>
      </c>
      <c r="F52" s="52">
        <v>0</v>
      </c>
      <c r="G52" s="52">
        <v>0</v>
      </c>
      <c r="H52" s="35">
        <f>G52-I52-J52</f>
        <v>0</v>
      </c>
      <c r="I52" s="35">
        <v>0</v>
      </c>
      <c r="J52" s="35">
        <v>0</v>
      </c>
      <c r="K52" s="36">
        <f t="shared" si="1"/>
        <v>0</v>
      </c>
    </row>
    <row r="53" spans="2:11" s="23" customFormat="1" ht="12" customHeight="1" x14ac:dyDescent="0.3">
      <c r="B53" s="15">
        <v>44</v>
      </c>
      <c r="C53" s="20" t="s">
        <v>135</v>
      </c>
      <c r="D53" s="21" t="s">
        <v>136</v>
      </c>
      <c r="E53" s="52">
        <v>0</v>
      </c>
      <c r="F53" s="52">
        <v>0</v>
      </c>
      <c r="G53" s="52">
        <v>0</v>
      </c>
      <c r="H53" s="35">
        <f>G53-I53-J53</f>
        <v>0</v>
      </c>
      <c r="I53" s="35">
        <v>0</v>
      </c>
      <c r="J53" s="35">
        <v>0</v>
      </c>
      <c r="K53" s="36">
        <f t="shared" si="1"/>
        <v>0</v>
      </c>
    </row>
    <row r="54" spans="2:11" s="23" customFormat="1" ht="12" customHeight="1" x14ac:dyDescent="0.3">
      <c r="B54" s="15">
        <v>45</v>
      </c>
      <c r="C54" s="20" t="s">
        <v>137</v>
      </c>
      <c r="D54" s="21" t="s">
        <v>138</v>
      </c>
      <c r="E54" s="52">
        <v>0</v>
      </c>
      <c r="F54" s="52">
        <v>0</v>
      </c>
      <c r="G54" s="52">
        <v>0</v>
      </c>
      <c r="H54" s="35">
        <f>G54-I54-J54</f>
        <v>0</v>
      </c>
      <c r="I54" s="35">
        <v>0</v>
      </c>
      <c r="J54" s="35">
        <v>0</v>
      </c>
      <c r="K54" s="36">
        <f t="shared" si="1"/>
        <v>0</v>
      </c>
    </row>
    <row r="55" spans="2:11" s="23" customFormat="1" ht="12" customHeight="1" x14ac:dyDescent="0.3">
      <c r="B55" s="15">
        <v>46</v>
      </c>
      <c r="C55" s="20" t="s">
        <v>139</v>
      </c>
      <c r="D55" s="21" t="s">
        <v>140</v>
      </c>
      <c r="E55" s="52">
        <v>0</v>
      </c>
      <c r="F55" s="52">
        <v>0</v>
      </c>
      <c r="G55" s="52">
        <v>0</v>
      </c>
      <c r="H55" s="35">
        <f>G55-I55-J55</f>
        <v>0</v>
      </c>
      <c r="I55" s="35">
        <v>0</v>
      </c>
      <c r="J55" s="35">
        <v>0</v>
      </c>
      <c r="K55" s="36">
        <f t="shared" si="1"/>
        <v>0</v>
      </c>
    </row>
    <row r="56" spans="2:11" s="23" customFormat="1" ht="12" customHeight="1" x14ac:dyDescent="0.3">
      <c r="B56" s="15">
        <v>47</v>
      </c>
      <c r="C56" s="63" t="s">
        <v>129</v>
      </c>
      <c r="D56" s="50" t="s">
        <v>355</v>
      </c>
      <c r="E56" s="51">
        <v>62292000</v>
      </c>
      <c r="F56" s="51">
        <v>73353260</v>
      </c>
      <c r="G56" s="51">
        <v>73353260</v>
      </c>
      <c r="H56" s="33">
        <f t="shared" ref="H56:J56" si="10">+H12+H26+H33+H40+H44+H50+H11</f>
        <v>73353260</v>
      </c>
      <c r="I56" s="33">
        <f t="shared" si="10"/>
        <v>0</v>
      </c>
      <c r="J56" s="33">
        <f t="shared" si="10"/>
        <v>0</v>
      </c>
      <c r="K56" s="34">
        <f t="shared" si="1"/>
        <v>1</v>
      </c>
    </row>
    <row r="57" spans="2:11" s="23" customFormat="1" ht="12" customHeight="1" x14ac:dyDescent="0.3">
      <c r="B57" s="15">
        <v>48</v>
      </c>
      <c r="C57" s="63" t="s">
        <v>141</v>
      </c>
      <c r="D57" s="50" t="s">
        <v>356</v>
      </c>
      <c r="E57" s="51">
        <v>125169398</v>
      </c>
      <c r="F57" s="51">
        <v>144368252</v>
      </c>
      <c r="G57" s="51">
        <v>140720409</v>
      </c>
      <c r="H57" s="33">
        <f t="shared" ref="H57:J57" si="11">SUM(H58:H60)</f>
        <v>140720409</v>
      </c>
      <c r="I57" s="33">
        <f t="shared" si="11"/>
        <v>0</v>
      </c>
      <c r="J57" s="33">
        <f t="shared" si="11"/>
        <v>0</v>
      </c>
      <c r="K57" s="34">
        <f t="shared" si="1"/>
        <v>0.9747323739848287</v>
      </c>
    </row>
    <row r="58" spans="2:11" s="23" customFormat="1" ht="12" customHeight="1" x14ac:dyDescent="0.3">
      <c r="B58" s="15">
        <v>49</v>
      </c>
      <c r="C58" s="20" t="s">
        <v>163</v>
      </c>
      <c r="D58" s="21" t="s">
        <v>164</v>
      </c>
      <c r="E58" s="52">
        <v>905621</v>
      </c>
      <c r="F58" s="52">
        <v>902871</v>
      </c>
      <c r="G58" s="52">
        <v>902871</v>
      </c>
      <c r="H58" s="35">
        <f>G58-I58-J58</f>
        <v>902871</v>
      </c>
      <c r="I58" s="35">
        <v>0</v>
      </c>
      <c r="J58" s="35">
        <v>0</v>
      </c>
      <c r="K58" s="36">
        <f t="shared" si="1"/>
        <v>1</v>
      </c>
    </row>
    <row r="59" spans="2:11" ht="12" customHeight="1" x14ac:dyDescent="0.3">
      <c r="B59" s="15">
        <v>50</v>
      </c>
      <c r="C59" s="20" t="s">
        <v>165</v>
      </c>
      <c r="D59" s="21" t="s">
        <v>166</v>
      </c>
      <c r="E59" s="52">
        <v>0</v>
      </c>
      <c r="F59" s="52">
        <v>0</v>
      </c>
      <c r="G59" s="52">
        <v>0</v>
      </c>
      <c r="H59" s="35">
        <f>G59-I59-J59</f>
        <v>0</v>
      </c>
      <c r="I59" s="35">
        <v>0</v>
      </c>
      <c r="J59" s="35">
        <v>0</v>
      </c>
      <c r="K59" s="36">
        <f t="shared" si="1"/>
        <v>0</v>
      </c>
    </row>
    <row r="60" spans="2:11" ht="12" customHeight="1" x14ac:dyDescent="0.3">
      <c r="B60" s="15">
        <v>51</v>
      </c>
      <c r="C60" s="20" t="s">
        <v>344</v>
      </c>
      <c r="D60" s="21" t="s">
        <v>345</v>
      </c>
      <c r="E60" s="52">
        <v>124263777</v>
      </c>
      <c r="F60" s="52">
        <v>143465381</v>
      </c>
      <c r="G60" s="52">
        <v>139817538</v>
      </c>
      <c r="H60" s="35">
        <f>G60-I60-J60</f>
        <v>139817538</v>
      </c>
      <c r="I60" s="35">
        <v>0</v>
      </c>
      <c r="J60" s="35">
        <v>0</v>
      </c>
      <c r="K60" s="36">
        <f t="shared" si="1"/>
        <v>0.9745733571780637</v>
      </c>
    </row>
    <row r="61" spans="2:11" ht="12" customHeight="1" x14ac:dyDescent="0.3">
      <c r="B61" s="15">
        <v>52</v>
      </c>
      <c r="C61" s="17" t="s">
        <v>265</v>
      </c>
      <c r="D61" s="62" t="s">
        <v>357</v>
      </c>
      <c r="E61" s="51">
        <v>187461398</v>
      </c>
      <c r="F61" s="51">
        <v>217721512</v>
      </c>
      <c r="G61" s="51">
        <v>214073669</v>
      </c>
      <c r="H61" s="33">
        <f t="shared" ref="H61:J61" si="12">+H56+H57</f>
        <v>214073669</v>
      </c>
      <c r="I61" s="33">
        <f t="shared" si="12"/>
        <v>0</v>
      </c>
      <c r="J61" s="33">
        <f t="shared" si="12"/>
        <v>0</v>
      </c>
      <c r="K61" s="34">
        <f t="shared" si="1"/>
        <v>0.98324537172973514</v>
      </c>
    </row>
    <row r="62" spans="2:11" s="29" customFormat="1" ht="14.4" x14ac:dyDescent="0.3">
      <c r="B62" s="57"/>
      <c r="C62" s="26"/>
      <c r="D62" s="27"/>
      <c r="E62" s="28"/>
      <c r="F62" s="28"/>
      <c r="G62" s="28"/>
      <c r="H62" s="28"/>
      <c r="I62" s="28"/>
      <c r="J62" s="28"/>
      <c r="K62" s="28"/>
    </row>
    <row r="63" spans="2:11" s="29" customFormat="1" ht="15.6" x14ac:dyDescent="0.3">
      <c r="B63" s="58" t="s">
        <v>195</v>
      </c>
      <c r="C63" s="26"/>
      <c r="D63" s="27"/>
      <c r="E63" s="28"/>
      <c r="F63" s="28"/>
      <c r="G63" s="28"/>
      <c r="H63" s="28"/>
      <c r="I63" s="28"/>
      <c r="J63" s="28"/>
      <c r="K63" s="28"/>
    </row>
    <row r="64" spans="2:11" s="29" customFormat="1" ht="14.4" x14ac:dyDescent="0.3">
      <c r="B64" s="57"/>
      <c r="C64" s="26"/>
      <c r="D64" s="27"/>
      <c r="E64" s="28"/>
      <c r="F64" s="28"/>
      <c r="G64" s="28"/>
      <c r="H64" s="28"/>
      <c r="I64" s="28"/>
      <c r="J64" s="28"/>
      <c r="K64" s="28"/>
    </row>
    <row r="65" spans="2:11" s="9" customFormat="1" x14ac:dyDescent="0.3">
      <c r="B65" s="14"/>
      <c r="C65" s="46" t="s">
        <v>3</v>
      </c>
      <c r="D65" s="46" t="s">
        <v>4</v>
      </c>
      <c r="E65" s="46" t="s">
        <v>5</v>
      </c>
      <c r="F65" s="46" t="s">
        <v>6</v>
      </c>
      <c r="G65" s="46" t="s">
        <v>7</v>
      </c>
      <c r="H65" s="46" t="s">
        <v>8</v>
      </c>
      <c r="I65" s="46" t="s">
        <v>9</v>
      </c>
      <c r="J65" s="46" t="s">
        <v>10</v>
      </c>
      <c r="K65" s="46" t="s">
        <v>11</v>
      </c>
    </row>
    <row r="66" spans="2:11" ht="39.6" x14ac:dyDescent="0.3">
      <c r="B66" s="15">
        <v>1</v>
      </c>
      <c r="C66" s="16" t="s">
        <v>340</v>
      </c>
      <c r="D66" s="17" t="s">
        <v>13</v>
      </c>
      <c r="E66" s="18" t="s">
        <v>14</v>
      </c>
      <c r="F66" s="18" t="s">
        <v>15</v>
      </c>
      <c r="G66" s="18" t="s">
        <v>16</v>
      </c>
      <c r="H66" s="47" t="s">
        <v>17</v>
      </c>
      <c r="I66" s="47" t="s">
        <v>18</v>
      </c>
      <c r="J66" s="47" t="s">
        <v>19</v>
      </c>
      <c r="K66" s="18" t="s">
        <v>20</v>
      </c>
    </row>
    <row r="67" spans="2:11" s="23" customFormat="1" ht="12" customHeight="1" x14ac:dyDescent="0.3">
      <c r="B67" s="15">
        <v>2</v>
      </c>
      <c r="C67" s="63" t="s">
        <v>21</v>
      </c>
      <c r="D67" s="50" t="s">
        <v>196</v>
      </c>
      <c r="E67" s="51">
        <v>187461398</v>
      </c>
      <c r="F67" s="51">
        <v>204972903</v>
      </c>
      <c r="G67" s="51">
        <v>200260805</v>
      </c>
      <c r="H67" s="33">
        <f t="shared" ref="H67:J67" si="13">SUM(H68:H72)</f>
        <v>200260805</v>
      </c>
      <c r="I67" s="33">
        <f t="shared" si="13"/>
        <v>0</v>
      </c>
      <c r="J67" s="33">
        <f t="shared" si="13"/>
        <v>0</v>
      </c>
      <c r="K67" s="34">
        <f>IFERROR(G67/F67,0)</f>
        <v>0.9770111174158469</v>
      </c>
    </row>
    <row r="68" spans="2:11" ht="12" customHeight="1" x14ac:dyDescent="0.3">
      <c r="B68" s="15">
        <v>3</v>
      </c>
      <c r="C68" s="20" t="s">
        <v>197</v>
      </c>
      <c r="D68" s="59" t="s">
        <v>198</v>
      </c>
      <c r="E68" s="52">
        <v>73134200</v>
      </c>
      <c r="F68" s="52">
        <v>87528602</v>
      </c>
      <c r="G68" s="52">
        <v>87528602</v>
      </c>
      <c r="H68" s="35">
        <f>G68-I68-J68</f>
        <v>87528602</v>
      </c>
      <c r="I68" s="35">
        <v>0</v>
      </c>
      <c r="J68" s="35">
        <v>0</v>
      </c>
      <c r="K68" s="36">
        <f t="shared" ref="K68:K78" si="14">IFERROR(G68/F68,0)</f>
        <v>1</v>
      </c>
    </row>
    <row r="69" spans="2:11" ht="12" customHeight="1" x14ac:dyDescent="0.3">
      <c r="B69" s="15">
        <v>4</v>
      </c>
      <c r="C69" s="20" t="s">
        <v>199</v>
      </c>
      <c r="D69" s="59" t="s">
        <v>200</v>
      </c>
      <c r="E69" s="52">
        <v>9775096</v>
      </c>
      <c r="F69" s="52">
        <v>11907219</v>
      </c>
      <c r="G69" s="52">
        <v>11907219</v>
      </c>
      <c r="H69" s="35">
        <f>G69-I69-J69</f>
        <v>11907219</v>
      </c>
      <c r="I69" s="35">
        <v>0</v>
      </c>
      <c r="J69" s="35">
        <v>0</v>
      </c>
      <c r="K69" s="36">
        <f t="shared" si="14"/>
        <v>1</v>
      </c>
    </row>
    <row r="70" spans="2:11" ht="12" customHeight="1" x14ac:dyDescent="0.3">
      <c r="B70" s="15">
        <v>5</v>
      </c>
      <c r="C70" s="20" t="s">
        <v>201</v>
      </c>
      <c r="D70" s="59" t="s">
        <v>202</v>
      </c>
      <c r="E70" s="52">
        <v>104552102</v>
      </c>
      <c r="F70" s="52">
        <v>105537082</v>
      </c>
      <c r="G70" s="52">
        <v>100824984</v>
      </c>
      <c r="H70" s="35">
        <f>G70-I70-J70</f>
        <v>100824984</v>
      </c>
      <c r="I70" s="35">
        <v>0</v>
      </c>
      <c r="J70" s="35">
        <v>0</v>
      </c>
      <c r="K70" s="36">
        <f t="shared" si="14"/>
        <v>0.95535125748502314</v>
      </c>
    </row>
    <row r="71" spans="2:11" ht="12" customHeight="1" x14ac:dyDescent="0.3">
      <c r="B71" s="15">
        <v>6</v>
      </c>
      <c r="C71" s="20" t="s">
        <v>203</v>
      </c>
      <c r="D71" s="59" t="s">
        <v>204</v>
      </c>
      <c r="E71" s="52">
        <v>0</v>
      </c>
      <c r="F71" s="52">
        <v>0</v>
      </c>
      <c r="G71" s="52">
        <v>0</v>
      </c>
      <c r="H71" s="35">
        <f>G71-I71-J71</f>
        <v>0</v>
      </c>
      <c r="I71" s="35">
        <v>0</v>
      </c>
      <c r="J71" s="35">
        <v>0</v>
      </c>
      <c r="K71" s="36">
        <f t="shared" si="14"/>
        <v>0</v>
      </c>
    </row>
    <row r="72" spans="2:11" ht="12" customHeight="1" x14ac:dyDescent="0.3">
      <c r="B72" s="15">
        <v>7</v>
      </c>
      <c r="C72" s="20" t="s">
        <v>205</v>
      </c>
      <c r="D72" s="59" t="s">
        <v>206</v>
      </c>
      <c r="E72" s="52">
        <v>0</v>
      </c>
      <c r="F72" s="52">
        <v>0</v>
      </c>
      <c r="G72" s="52">
        <v>0</v>
      </c>
      <c r="H72" s="35">
        <f>G72-I72-J72</f>
        <v>0</v>
      </c>
      <c r="I72" s="35">
        <v>0</v>
      </c>
      <c r="J72" s="35">
        <v>0</v>
      </c>
      <c r="K72" s="36">
        <f t="shared" si="14"/>
        <v>0</v>
      </c>
    </row>
    <row r="73" spans="2:11" ht="12" customHeight="1" x14ac:dyDescent="0.3">
      <c r="B73" s="15">
        <v>8</v>
      </c>
      <c r="C73" s="63" t="s">
        <v>37</v>
      </c>
      <c r="D73" s="50" t="s">
        <v>211</v>
      </c>
      <c r="E73" s="51">
        <v>0</v>
      </c>
      <c r="F73" s="51">
        <v>12748609</v>
      </c>
      <c r="G73" s="51">
        <v>12748609</v>
      </c>
      <c r="H73" s="33">
        <f t="shared" ref="H73:J73" si="15">SUM(H74:H76)</f>
        <v>12748609</v>
      </c>
      <c r="I73" s="33">
        <f t="shared" si="15"/>
        <v>0</v>
      </c>
      <c r="J73" s="33">
        <f t="shared" si="15"/>
        <v>0</v>
      </c>
      <c r="K73" s="34">
        <f t="shared" si="14"/>
        <v>1</v>
      </c>
    </row>
    <row r="74" spans="2:11" s="23" customFormat="1" ht="12" customHeight="1" x14ac:dyDescent="0.3">
      <c r="B74" s="15">
        <v>9</v>
      </c>
      <c r="C74" s="20" t="s">
        <v>212</v>
      </c>
      <c r="D74" s="59" t="s">
        <v>213</v>
      </c>
      <c r="E74" s="52">
        <v>0</v>
      </c>
      <c r="F74" s="52">
        <v>12748609</v>
      </c>
      <c r="G74" s="52">
        <v>12748609</v>
      </c>
      <c r="H74" s="35">
        <f>G74-I74-J74</f>
        <v>12748609</v>
      </c>
      <c r="I74" s="35">
        <v>0</v>
      </c>
      <c r="J74" s="35">
        <v>0</v>
      </c>
      <c r="K74" s="36">
        <f t="shared" si="14"/>
        <v>1</v>
      </c>
    </row>
    <row r="75" spans="2:11" ht="12" customHeight="1" x14ac:dyDescent="0.3">
      <c r="B75" s="15">
        <v>10</v>
      </c>
      <c r="C75" s="20" t="s">
        <v>215</v>
      </c>
      <c r="D75" s="59" t="s">
        <v>216</v>
      </c>
      <c r="E75" s="52">
        <v>0</v>
      </c>
      <c r="F75" s="52">
        <v>0</v>
      </c>
      <c r="G75" s="52">
        <v>0</v>
      </c>
      <c r="H75" s="35">
        <f>G75-I75-J75</f>
        <v>0</v>
      </c>
      <c r="I75" s="35">
        <v>0</v>
      </c>
      <c r="J75" s="35">
        <v>0</v>
      </c>
      <c r="K75" s="36">
        <f t="shared" si="14"/>
        <v>0</v>
      </c>
    </row>
    <row r="76" spans="2:11" ht="12" customHeight="1" x14ac:dyDescent="0.3">
      <c r="B76" s="15">
        <v>11</v>
      </c>
      <c r="C76" s="20" t="s">
        <v>218</v>
      </c>
      <c r="D76" s="21" t="s">
        <v>219</v>
      </c>
      <c r="E76" s="52">
        <v>0</v>
      </c>
      <c r="F76" s="52">
        <v>0</v>
      </c>
      <c r="G76" s="52">
        <v>0</v>
      </c>
      <c r="H76" s="35">
        <f>G76-I76-J76</f>
        <v>0</v>
      </c>
      <c r="I76" s="35">
        <v>0</v>
      </c>
      <c r="J76" s="35">
        <v>0</v>
      </c>
      <c r="K76" s="36">
        <f t="shared" si="14"/>
        <v>0</v>
      </c>
    </row>
    <row r="77" spans="2:11" ht="12" customHeight="1" x14ac:dyDescent="0.3">
      <c r="B77" s="15">
        <v>12</v>
      </c>
      <c r="C77" s="49" t="s">
        <v>50</v>
      </c>
      <c r="D77" s="43" t="s">
        <v>358</v>
      </c>
      <c r="E77" s="51">
        <v>0</v>
      </c>
      <c r="F77" s="51">
        <v>0</v>
      </c>
      <c r="G77" s="51">
        <v>0</v>
      </c>
      <c r="H77" s="33">
        <f>G77-I77-J77</f>
        <v>0</v>
      </c>
      <c r="I77" s="33">
        <v>0</v>
      </c>
      <c r="J77" s="33">
        <v>0</v>
      </c>
      <c r="K77" s="36">
        <f t="shared" si="14"/>
        <v>0</v>
      </c>
    </row>
    <row r="78" spans="2:11" ht="12" customHeight="1" x14ac:dyDescent="0.3">
      <c r="B78" s="15">
        <v>13</v>
      </c>
      <c r="C78" s="17" t="s">
        <v>221</v>
      </c>
      <c r="D78" s="62" t="s">
        <v>359</v>
      </c>
      <c r="E78" s="51">
        <v>187461398</v>
      </c>
      <c r="F78" s="51">
        <v>217721512</v>
      </c>
      <c r="G78" s="51">
        <v>213009414</v>
      </c>
      <c r="H78" s="51">
        <v>213009414</v>
      </c>
      <c r="I78" s="51">
        <v>0</v>
      </c>
      <c r="J78" s="51">
        <v>0</v>
      </c>
      <c r="K78" s="34">
        <f t="shared" si="14"/>
        <v>0.97835722360774346</v>
      </c>
    </row>
    <row r="79" spans="2:11" ht="4.8" customHeight="1" x14ac:dyDescent="0.3">
      <c r="B79" s="119"/>
      <c r="C79" s="119"/>
      <c r="D79" s="119"/>
      <c r="E79" s="119"/>
      <c r="F79" s="119"/>
      <c r="G79" s="119"/>
      <c r="H79" s="119"/>
      <c r="I79" s="119"/>
      <c r="J79" s="119"/>
      <c r="K79" s="119"/>
    </row>
  </sheetData>
  <mergeCells count="5">
    <mergeCell ref="B2:K2"/>
    <mergeCell ref="B4:K4"/>
    <mergeCell ref="B5:K5"/>
    <mergeCell ref="B6:K6"/>
    <mergeCell ref="B79:K79"/>
  </mergeCells>
  <pageMargins left="0.7" right="0.7" top="0.75" bottom="0.75" header="0.3" footer="0.3"/>
  <pageSetup paperSize="9" scale="61" orientation="portrait"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E814A7-6BA7-43F1-8CD0-97947DE1C1ED}">
  <dimension ref="B1:K79"/>
  <sheetViews>
    <sheetView view="pageBreakPreview" zoomScale="60" zoomScaleNormal="100" workbookViewId="0">
      <selection activeCell="B5" sqref="B5:K5"/>
    </sheetView>
  </sheetViews>
  <sheetFormatPr defaultColWidth="9" defaultRowHeight="13.2" x14ac:dyDescent="0.3"/>
  <cols>
    <col min="1" max="1" width="0.88671875" style="2" customWidth="1"/>
    <col min="2" max="2" width="3.6640625" style="2" customWidth="1"/>
    <col min="3" max="3" width="5.6640625" style="55" customWidth="1"/>
    <col min="4" max="4" width="60.6640625" style="2" customWidth="1"/>
    <col min="5" max="10" width="10.6640625" style="2" customWidth="1"/>
    <col min="11" max="11" width="6.6640625" style="2" customWidth="1"/>
    <col min="12" max="12" width="0.88671875" style="2" customWidth="1"/>
    <col min="13" max="16384" width="9" style="2"/>
  </cols>
  <sheetData>
    <row r="1" spans="2:11" ht="5.0999999999999996" customHeight="1" x14ac:dyDescent="0.3"/>
    <row r="2" spans="2:11" ht="15" customHeight="1" x14ac:dyDescent="0.3">
      <c r="B2" s="118"/>
      <c r="C2" s="118"/>
      <c r="D2" s="118"/>
      <c r="E2" s="118"/>
      <c r="F2" s="118"/>
      <c r="G2" s="118"/>
      <c r="H2" s="118"/>
      <c r="I2" s="118"/>
      <c r="J2" s="118"/>
      <c r="K2" s="118"/>
    </row>
    <row r="3" spans="2:11" ht="15" customHeight="1" x14ac:dyDescent="0.3">
      <c r="B3" s="4"/>
      <c r="C3" s="4"/>
      <c r="D3" s="4"/>
      <c r="E3" s="4"/>
      <c r="F3" s="4"/>
      <c r="G3" s="4"/>
      <c r="H3" s="4"/>
      <c r="I3" s="4"/>
      <c r="J3" s="4"/>
      <c r="K3" s="4"/>
    </row>
    <row r="4" spans="2:11" s="9" customFormat="1" ht="15" customHeight="1" x14ac:dyDescent="0.3">
      <c r="B4" s="119" t="s">
        <v>363</v>
      </c>
      <c r="C4" s="119"/>
      <c r="D4" s="119"/>
      <c r="E4" s="119"/>
      <c r="F4" s="119"/>
      <c r="G4" s="119"/>
      <c r="H4" s="119"/>
      <c r="I4" s="119"/>
      <c r="J4" s="119"/>
      <c r="K4" s="119"/>
    </row>
    <row r="5" spans="2:11" s="9" customFormat="1" ht="15" customHeight="1" x14ac:dyDescent="0.3">
      <c r="B5" s="119" t="s">
        <v>339</v>
      </c>
      <c r="C5" s="119"/>
      <c r="D5" s="119"/>
      <c r="E5" s="119"/>
      <c r="F5" s="119"/>
      <c r="G5" s="119"/>
      <c r="H5" s="119"/>
      <c r="I5" s="119"/>
      <c r="J5" s="119"/>
      <c r="K5" s="119"/>
    </row>
    <row r="6" spans="2:11" s="9" customFormat="1" ht="15" customHeight="1" x14ac:dyDescent="0.3">
      <c r="B6" s="121" t="s">
        <v>1</v>
      </c>
      <c r="C6" s="121"/>
      <c r="D6" s="121"/>
      <c r="E6" s="121"/>
      <c r="F6" s="121"/>
      <c r="G6" s="121"/>
      <c r="H6" s="121"/>
      <c r="I6" s="121"/>
      <c r="J6" s="121"/>
      <c r="K6" s="121"/>
    </row>
    <row r="7" spans="2:11" s="7" customFormat="1" ht="15" customHeight="1" x14ac:dyDescent="0.3">
      <c r="B7" s="45" t="s">
        <v>2</v>
      </c>
      <c r="C7" s="45"/>
      <c r="D7" s="45"/>
      <c r="E7" s="45"/>
      <c r="F7" s="45"/>
      <c r="G7" s="45"/>
      <c r="H7" s="45"/>
      <c r="I7" s="45"/>
      <c r="J7" s="45"/>
      <c r="K7" s="45"/>
    </row>
    <row r="8" spans="2:11" s="7" customFormat="1" ht="15" customHeight="1" x14ac:dyDescent="0.3">
      <c r="B8" s="13"/>
      <c r="C8" s="10"/>
      <c r="E8" s="11"/>
      <c r="F8" s="11"/>
      <c r="G8" s="11"/>
      <c r="H8" s="11"/>
      <c r="I8" s="11"/>
      <c r="J8" s="11"/>
      <c r="K8" s="12"/>
    </row>
    <row r="9" spans="2:11" s="9" customFormat="1" x14ac:dyDescent="0.3">
      <c r="B9" s="14"/>
      <c r="C9" s="46" t="s">
        <v>3</v>
      </c>
      <c r="D9" s="46" t="s">
        <v>4</v>
      </c>
      <c r="E9" s="46" t="s">
        <v>5</v>
      </c>
      <c r="F9" s="46" t="s">
        <v>6</v>
      </c>
      <c r="G9" s="46" t="s">
        <v>7</v>
      </c>
      <c r="H9" s="46" t="s">
        <v>8</v>
      </c>
      <c r="I9" s="46" t="s">
        <v>9</v>
      </c>
      <c r="J9" s="46" t="s">
        <v>10</v>
      </c>
      <c r="K9" s="46" t="s">
        <v>11</v>
      </c>
    </row>
    <row r="10" spans="2:11" ht="39.6" x14ac:dyDescent="0.3">
      <c r="B10" s="15">
        <v>1</v>
      </c>
      <c r="C10" s="16" t="s">
        <v>340</v>
      </c>
      <c r="D10" s="17" t="s">
        <v>13</v>
      </c>
      <c r="E10" s="18" t="s">
        <v>14</v>
      </c>
      <c r="F10" s="18" t="s">
        <v>15</v>
      </c>
      <c r="G10" s="18" t="s">
        <v>16</v>
      </c>
      <c r="H10" s="47" t="s">
        <v>17</v>
      </c>
      <c r="I10" s="47" t="s">
        <v>18</v>
      </c>
      <c r="J10" s="47" t="s">
        <v>19</v>
      </c>
      <c r="K10" s="18" t="s">
        <v>20</v>
      </c>
    </row>
    <row r="11" spans="2:11" x14ac:dyDescent="0.3">
      <c r="B11" s="15">
        <v>2</v>
      </c>
      <c r="C11" s="63" t="s">
        <v>21</v>
      </c>
      <c r="D11" s="50" t="s">
        <v>64</v>
      </c>
      <c r="E11" s="64">
        <v>0</v>
      </c>
      <c r="F11" s="64">
        <v>0</v>
      </c>
      <c r="G11" s="64">
        <v>0</v>
      </c>
      <c r="H11" s="66">
        <f>G11-I11-J11</f>
        <v>0</v>
      </c>
      <c r="I11" s="66">
        <v>0</v>
      </c>
      <c r="J11" s="66">
        <v>0</v>
      </c>
      <c r="K11" s="34">
        <f>IFERROR(G11/F11,0)</f>
        <v>0</v>
      </c>
    </row>
    <row r="12" spans="2:11" s="23" customFormat="1" ht="12" customHeight="1" x14ac:dyDescent="0.3">
      <c r="B12" s="15">
        <v>3</v>
      </c>
      <c r="C12" s="63" t="s">
        <v>37</v>
      </c>
      <c r="D12" s="50" t="s">
        <v>78</v>
      </c>
      <c r="E12" s="51">
        <v>2075000</v>
      </c>
      <c r="F12" s="51">
        <v>6141698</v>
      </c>
      <c r="G12" s="51">
        <v>6111698</v>
      </c>
      <c r="H12" s="33">
        <f t="shared" ref="H12:J12" si="0">SUM(H13:H25)</f>
        <v>6111698</v>
      </c>
      <c r="I12" s="33">
        <f t="shared" si="0"/>
        <v>0</v>
      </c>
      <c r="J12" s="33">
        <f t="shared" si="0"/>
        <v>0</v>
      </c>
      <c r="K12" s="34">
        <f>IFERROR(G12/F12,0)</f>
        <v>0.99511535734905887</v>
      </c>
    </row>
    <row r="13" spans="2:11" s="23" customFormat="1" ht="12" customHeight="1" x14ac:dyDescent="0.3">
      <c r="B13" s="15">
        <v>4</v>
      </c>
      <c r="C13" s="20" t="s">
        <v>79</v>
      </c>
      <c r="D13" s="21" t="s">
        <v>80</v>
      </c>
      <c r="E13" s="52">
        <v>0</v>
      </c>
      <c r="F13" s="52">
        <v>0</v>
      </c>
      <c r="G13" s="52">
        <v>0</v>
      </c>
      <c r="H13" s="35">
        <f t="shared" ref="H13:H25" si="1">G13-I13-J13</f>
        <v>0</v>
      </c>
      <c r="I13" s="35">
        <v>0</v>
      </c>
      <c r="J13" s="35">
        <v>0</v>
      </c>
      <c r="K13" s="36">
        <f t="shared" ref="K13:K61" si="2">IFERROR(G13/F13,0)</f>
        <v>0</v>
      </c>
    </row>
    <row r="14" spans="2:11" s="23" customFormat="1" x14ac:dyDescent="0.3">
      <c r="B14" s="15">
        <v>5</v>
      </c>
      <c r="C14" s="20" t="s">
        <v>81</v>
      </c>
      <c r="D14" s="21" t="s">
        <v>82</v>
      </c>
      <c r="E14" s="52">
        <v>2075000</v>
      </c>
      <c r="F14" s="52">
        <v>4266374</v>
      </c>
      <c r="G14" s="52">
        <v>4236361</v>
      </c>
      <c r="H14" s="35">
        <f t="shared" si="1"/>
        <v>4236361</v>
      </c>
      <c r="I14" s="35">
        <v>0</v>
      </c>
      <c r="J14" s="35">
        <v>0</v>
      </c>
      <c r="K14" s="36">
        <f t="shared" si="2"/>
        <v>0.99296522058309933</v>
      </c>
    </row>
    <row r="15" spans="2:11" s="23" customFormat="1" ht="12" customHeight="1" x14ac:dyDescent="0.3">
      <c r="B15" s="15">
        <v>6</v>
      </c>
      <c r="C15" s="20" t="s">
        <v>83</v>
      </c>
      <c r="D15" s="21" t="s">
        <v>84</v>
      </c>
      <c r="E15" s="52">
        <v>0</v>
      </c>
      <c r="F15" s="52">
        <v>32174</v>
      </c>
      <c r="G15" s="52">
        <v>32174</v>
      </c>
      <c r="H15" s="35">
        <f t="shared" si="1"/>
        <v>32174</v>
      </c>
      <c r="I15" s="35">
        <v>0</v>
      </c>
      <c r="J15" s="35">
        <v>0</v>
      </c>
      <c r="K15" s="36">
        <f t="shared" si="2"/>
        <v>1</v>
      </c>
    </row>
    <row r="16" spans="2:11" s="23" customFormat="1" ht="12" customHeight="1" x14ac:dyDescent="0.3">
      <c r="B16" s="15">
        <v>7</v>
      </c>
      <c r="C16" s="20" t="s">
        <v>85</v>
      </c>
      <c r="D16" s="21" t="s">
        <v>86</v>
      </c>
      <c r="E16" s="52">
        <v>0</v>
      </c>
      <c r="F16" s="52">
        <v>0</v>
      </c>
      <c r="G16" s="52">
        <v>0</v>
      </c>
      <c r="H16" s="35">
        <f t="shared" si="1"/>
        <v>0</v>
      </c>
      <c r="I16" s="35">
        <v>0</v>
      </c>
      <c r="J16" s="35">
        <v>0</v>
      </c>
      <c r="K16" s="36">
        <f t="shared" si="2"/>
        <v>0</v>
      </c>
    </row>
    <row r="17" spans="2:11" s="23" customFormat="1" ht="12" customHeight="1" x14ac:dyDescent="0.3">
      <c r="B17" s="15">
        <v>8</v>
      </c>
      <c r="C17" s="20" t="s">
        <v>87</v>
      </c>
      <c r="D17" s="21" t="s">
        <v>88</v>
      </c>
      <c r="E17" s="52">
        <v>0</v>
      </c>
      <c r="F17" s="52">
        <v>0</v>
      </c>
      <c r="G17" s="52">
        <v>0</v>
      </c>
      <c r="H17" s="35">
        <f t="shared" si="1"/>
        <v>0</v>
      </c>
      <c r="I17" s="35">
        <v>0</v>
      </c>
      <c r="J17" s="35">
        <v>0</v>
      </c>
      <c r="K17" s="36">
        <f t="shared" si="2"/>
        <v>0</v>
      </c>
    </row>
    <row r="18" spans="2:11" s="23" customFormat="1" ht="12" customHeight="1" x14ac:dyDescent="0.3">
      <c r="B18" s="15">
        <v>9</v>
      </c>
      <c r="C18" s="20" t="s">
        <v>89</v>
      </c>
      <c r="D18" s="21" t="s">
        <v>90</v>
      </c>
      <c r="E18" s="52">
        <v>0</v>
      </c>
      <c r="F18" s="52">
        <v>0</v>
      </c>
      <c r="G18" s="52">
        <v>0</v>
      </c>
      <c r="H18" s="35">
        <f t="shared" si="1"/>
        <v>0</v>
      </c>
      <c r="I18" s="35">
        <v>0</v>
      </c>
      <c r="J18" s="35">
        <v>0</v>
      </c>
      <c r="K18" s="36">
        <f t="shared" si="2"/>
        <v>0</v>
      </c>
    </row>
    <row r="19" spans="2:11" ht="12" customHeight="1" x14ac:dyDescent="0.3">
      <c r="B19" s="15">
        <v>10</v>
      </c>
      <c r="C19" s="20" t="s">
        <v>91</v>
      </c>
      <c r="D19" s="21" t="s">
        <v>92</v>
      </c>
      <c r="E19" s="52">
        <v>0</v>
      </c>
      <c r="F19" s="52">
        <v>0</v>
      </c>
      <c r="G19" s="52">
        <v>0</v>
      </c>
      <c r="H19" s="35">
        <f t="shared" si="1"/>
        <v>0</v>
      </c>
      <c r="I19" s="35">
        <v>0</v>
      </c>
      <c r="J19" s="35">
        <v>0</v>
      </c>
      <c r="K19" s="36">
        <f t="shared" si="2"/>
        <v>0</v>
      </c>
    </row>
    <row r="20" spans="2:11" ht="12" customHeight="1" x14ac:dyDescent="0.3">
      <c r="B20" s="15">
        <v>11</v>
      </c>
      <c r="C20" s="20" t="s">
        <v>93</v>
      </c>
      <c r="D20" s="21" t="s">
        <v>94</v>
      </c>
      <c r="E20" s="52">
        <v>0</v>
      </c>
      <c r="F20" s="52">
        <v>0</v>
      </c>
      <c r="G20" s="52">
        <v>0</v>
      </c>
      <c r="H20" s="35">
        <f t="shared" si="1"/>
        <v>0</v>
      </c>
      <c r="I20" s="35">
        <v>0</v>
      </c>
      <c r="J20" s="35">
        <v>0</v>
      </c>
      <c r="K20" s="36">
        <f t="shared" si="2"/>
        <v>0</v>
      </c>
    </row>
    <row r="21" spans="2:11" ht="12" customHeight="1" x14ac:dyDescent="0.3">
      <c r="B21" s="15">
        <v>12</v>
      </c>
      <c r="C21" s="20" t="s">
        <v>95</v>
      </c>
      <c r="D21" s="21" t="s">
        <v>96</v>
      </c>
      <c r="E21" s="52">
        <v>0</v>
      </c>
      <c r="F21" s="52">
        <v>9408</v>
      </c>
      <c r="G21" s="52">
        <v>9421</v>
      </c>
      <c r="H21" s="35">
        <f t="shared" si="1"/>
        <v>9421</v>
      </c>
      <c r="I21" s="35">
        <v>0</v>
      </c>
      <c r="J21" s="35">
        <v>0</v>
      </c>
      <c r="K21" s="36">
        <f t="shared" si="2"/>
        <v>1.0013818027210883</v>
      </c>
    </row>
    <row r="22" spans="2:11" ht="12" customHeight="1" x14ac:dyDescent="0.3">
      <c r="B22" s="15">
        <v>13</v>
      </c>
      <c r="C22" s="20" t="s">
        <v>97</v>
      </c>
      <c r="D22" s="21" t="s">
        <v>98</v>
      </c>
      <c r="E22" s="52">
        <v>0</v>
      </c>
      <c r="F22" s="52">
        <v>0</v>
      </c>
      <c r="G22" s="52">
        <v>0</v>
      </c>
      <c r="H22" s="35">
        <f t="shared" si="1"/>
        <v>0</v>
      </c>
      <c r="I22" s="35">
        <v>0</v>
      </c>
      <c r="J22" s="35">
        <v>0</v>
      </c>
      <c r="K22" s="36">
        <f t="shared" si="2"/>
        <v>0</v>
      </c>
    </row>
    <row r="23" spans="2:11" ht="12" customHeight="1" x14ac:dyDescent="0.3">
      <c r="B23" s="15">
        <v>14</v>
      </c>
      <c r="C23" s="20" t="s">
        <v>99</v>
      </c>
      <c r="D23" s="21" t="s">
        <v>100</v>
      </c>
      <c r="E23" s="52">
        <v>0</v>
      </c>
      <c r="F23" s="52">
        <v>0</v>
      </c>
      <c r="G23" s="52">
        <v>0</v>
      </c>
      <c r="H23" s="35">
        <f t="shared" si="1"/>
        <v>0</v>
      </c>
      <c r="I23" s="35">
        <v>0</v>
      </c>
      <c r="J23" s="35">
        <v>0</v>
      </c>
      <c r="K23" s="36">
        <f t="shared" si="2"/>
        <v>0</v>
      </c>
    </row>
    <row r="24" spans="2:11" s="23" customFormat="1" ht="12" customHeight="1" x14ac:dyDescent="0.3">
      <c r="B24" s="15">
        <v>15</v>
      </c>
      <c r="C24" s="20" t="s">
        <v>101</v>
      </c>
      <c r="D24" s="21" t="s">
        <v>102</v>
      </c>
      <c r="E24" s="52">
        <v>0</v>
      </c>
      <c r="F24" s="52">
        <v>0</v>
      </c>
      <c r="G24" s="52">
        <v>0</v>
      </c>
      <c r="H24" s="35">
        <f t="shared" si="1"/>
        <v>0</v>
      </c>
      <c r="I24" s="35">
        <v>0</v>
      </c>
      <c r="J24" s="35">
        <v>0</v>
      </c>
      <c r="K24" s="36">
        <f t="shared" si="2"/>
        <v>0</v>
      </c>
    </row>
    <row r="25" spans="2:11" ht="12" customHeight="1" x14ac:dyDescent="0.3">
      <c r="B25" s="15">
        <v>16</v>
      </c>
      <c r="C25" s="20" t="s">
        <v>103</v>
      </c>
      <c r="D25" s="21" t="s">
        <v>104</v>
      </c>
      <c r="E25" s="52">
        <v>0</v>
      </c>
      <c r="F25" s="52">
        <v>1833742</v>
      </c>
      <c r="G25" s="52">
        <v>1833742</v>
      </c>
      <c r="H25" s="35">
        <f t="shared" si="1"/>
        <v>1833742</v>
      </c>
      <c r="I25" s="35">
        <v>0</v>
      </c>
      <c r="J25" s="35">
        <v>0</v>
      </c>
      <c r="K25" s="36">
        <f t="shared" si="2"/>
        <v>1</v>
      </c>
    </row>
    <row r="26" spans="2:11" ht="12" customHeight="1" x14ac:dyDescent="0.3">
      <c r="B26" s="15">
        <v>17</v>
      </c>
      <c r="C26" s="63" t="s">
        <v>50</v>
      </c>
      <c r="D26" s="50" t="s">
        <v>38</v>
      </c>
      <c r="E26" s="51">
        <v>0</v>
      </c>
      <c r="F26" s="51">
        <v>0</v>
      </c>
      <c r="G26" s="51">
        <v>0</v>
      </c>
      <c r="H26" s="33">
        <f t="shared" ref="H26:J26" si="3">SUM(H27:H31)</f>
        <v>0</v>
      </c>
      <c r="I26" s="33">
        <f t="shared" si="3"/>
        <v>0</v>
      </c>
      <c r="J26" s="33">
        <f t="shared" si="3"/>
        <v>0</v>
      </c>
      <c r="K26" s="34">
        <f t="shared" si="2"/>
        <v>0</v>
      </c>
    </row>
    <row r="27" spans="2:11" ht="12" customHeight="1" x14ac:dyDescent="0.3">
      <c r="B27" s="15">
        <v>18</v>
      </c>
      <c r="C27" s="20" t="s">
        <v>39</v>
      </c>
      <c r="D27" s="21" t="s">
        <v>40</v>
      </c>
      <c r="E27" s="52">
        <v>0</v>
      </c>
      <c r="F27" s="52">
        <v>0</v>
      </c>
      <c r="G27" s="52">
        <v>0</v>
      </c>
      <c r="H27" s="35">
        <f t="shared" ref="H27:H32" si="4">G27-I27-J27</f>
        <v>0</v>
      </c>
      <c r="I27" s="35">
        <v>0</v>
      </c>
      <c r="J27" s="35">
        <v>0</v>
      </c>
      <c r="K27" s="36">
        <f t="shared" si="2"/>
        <v>0</v>
      </c>
    </row>
    <row r="28" spans="2:11" ht="12" customHeight="1" x14ac:dyDescent="0.3">
      <c r="B28" s="15">
        <v>19</v>
      </c>
      <c r="C28" s="20" t="s">
        <v>41</v>
      </c>
      <c r="D28" s="21" t="s">
        <v>42</v>
      </c>
      <c r="E28" s="52">
        <v>0</v>
      </c>
      <c r="F28" s="52">
        <v>0</v>
      </c>
      <c r="G28" s="52">
        <v>0</v>
      </c>
      <c r="H28" s="35">
        <f t="shared" si="4"/>
        <v>0</v>
      </c>
      <c r="I28" s="35">
        <v>0</v>
      </c>
      <c r="J28" s="35">
        <v>0</v>
      </c>
      <c r="K28" s="36">
        <f t="shared" si="2"/>
        <v>0</v>
      </c>
    </row>
    <row r="29" spans="2:11" ht="12" customHeight="1" x14ac:dyDescent="0.3">
      <c r="B29" s="15">
        <v>20</v>
      </c>
      <c r="C29" s="20" t="s">
        <v>43</v>
      </c>
      <c r="D29" s="21" t="s">
        <v>44</v>
      </c>
      <c r="E29" s="52">
        <v>0</v>
      </c>
      <c r="F29" s="52">
        <v>0</v>
      </c>
      <c r="G29" s="52">
        <v>0</v>
      </c>
      <c r="H29" s="35">
        <f t="shared" si="4"/>
        <v>0</v>
      </c>
      <c r="I29" s="35">
        <v>0</v>
      </c>
      <c r="J29" s="35">
        <v>0</v>
      </c>
      <c r="K29" s="36">
        <f t="shared" si="2"/>
        <v>0</v>
      </c>
    </row>
    <row r="30" spans="2:11" ht="12" customHeight="1" x14ac:dyDescent="0.3">
      <c r="B30" s="15">
        <v>21</v>
      </c>
      <c r="C30" s="20" t="s">
        <v>45</v>
      </c>
      <c r="D30" s="21" t="s">
        <v>46</v>
      </c>
      <c r="E30" s="52">
        <v>0</v>
      </c>
      <c r="F30" s="52">
        <v>0</v>
      </c>
      <c r="G30" s="52">
        <v>0</v>
      </c>
      <c r="H30" s="35">
        <f t="shared" si="4"/>
        <v>0</v>
      </c>
      <c r="I30" s="35">
        <v>0</v>
      </c>
      <c r="J30" s="35">
        <v>0</v>
      </c>
      <c r="K30" s="36">
        <f t="shared" si="2"/>
        <v>0</v>
      </c>
    </row>
    <row r="31" spans="2:11" ht="12" customHeight="1" x14ac:dyDescent="0.3">
      <c r="B31" s="15">
        <v>22</v>
      </c>
      <c r="C31" s="20" t="s">
        <v>47</v>
      </c>
      <c r="D31" s="21" t="s">
        <v>48</v>
      </c>
      <c r="E31" s="52">
        <v>0</v>
      </c>
      <c r="F31" s="52">
        <v>0</v>
      </c>
      <c r="G31" s="52">
        <v>0</v>
      </c>
      <c r="H31" s="35">
        <f t="shared" si="4"/>
        <v>0</v>
      </c>
      <c r="I31" s="35">
        <v>0</v>
      </c>
      <c r="J31" s="35">
        <v>0</v>
      </c>
      <c r="K31" s="36">
        <f t="shared" si="2"/>
        <v>0</v>
      </c>
    </row>
    <row r="32" spans="2:11" ht="12" customHeight="1" x14ac:dyDescent="0.3">
      <c r="B32" s="15">
        <v>23</v>
      </c>
      <c r="C32" s="20" t="s">
        <v>47</v>
      </c>
      <c r="D32" s="21" t="s">
        <v>49</v>
      </c>
      <c r="E32" s="35"/>
      <c r="F32" s="35"/>
      <c r="G32" s="35"/>
      <c r="H32" s="35">
        <f t="shared" si="4"/>
        <v>0</v>
      </c>
      <c r="I32" s="35">
        <v>0</v>
      </c>
      <c r="J32" s="35">
        <v>0</v>
      </c>
      <c r="K32" s="36">
        <f t="shared" si="2"/>
        <v>0</v>
      </c>
    </row>
    <row r="33" spans="2:11" ht="12" customHeight="1" x14ac:dyDescent="0.3">
      <c r="B33" s="15">
        <v>24</v>
      </c>
      <c r="C33" s="63" t="s">
        <v>221</v>
      </c>
      <c r="D33" s="50" t="s">
        <v>51</v>
      </c>
      <c r="E33" s="51">
        <v>0</v>
      </c>
      <c r="F33" s="51">
        <v>0</v>
      </c>
      <c r="G33" s="51">
        <v>0</v>
      </c>
      <c r="H33" s="33">
        <f t="shared" ref="H33:J33" si="5">SUM(H34:H38)</f>
        <v>0</v>
      </c>
      <c r="I33" s="33">
        <f t="shared" si="5"/>
        <v>0</v>
      </c>
      <c r="J33" s="33">
        <f t="shared" si="5"/>
        <v>0</v>
      </c>
      <c r="K33" s="34">
        <f t="shared" si="2"/>
        <v>0</v>
      </c>
    </row>
    <row r="34" spans="2:11" ht="12" customHeight="1" x14ac:dyDescent="0.3">
      <c r="B34" s="15">
        <v>25</v>
      </c>
      <c r="C34" s="20" t="s">
        <v>52</v>
      </c>
      <c r="D34" s="21" t="s">
        <v>53</v>
      </c>
      <c r="E34" s="52">
        <v>0</v>
      </c>
      <c r="F34" s="52">
        <v>0</v>
      </c>
      <c r="G34" s="52">
        <v>0</v>
      </c>
      <c r="H34" s="35">
        <f t="shared" ref="H34:H39" si="6">G34-I34-J34</f>
        <v>0</v>
      </c>
      <c r="I34" s="35">
        <v>0</v>
      </c>
      <c r="J34" s="35">
        <v>0</v>
      </c>
      <c r="K34" s="36">
        <f t="shared" si="2"/>
        <v>0</v>
      </c>
    </row>
    <row r="35" spans="2:11" ht="12" customHeight="1" x14ac:dyDescent="0.3">
      <c r="B35" s="15">
        <v>26</v>
      </c>
      <c r="C35" s="20" t="s">
        <v>54</v>
      </c>
      <c r="D35" s="21" t="s">
        <v>55</v>
      </c>
      <c r="E35" s="52">
        <v>0</v>
      </c>
      <c r="F35" s="52">
        <v>0</v>
      </c>
      <c r="G35" s="52">
        <v>0</v>
      </c>
      <c r="H35" s="35">
        <f t="shared" si="6"/>
        <v>0</v>
      </c>
      <c r="I35" s="35">
        <v>0</v>
      </c>
      <c r="J35" s="35">
        <v>0</v>
      </c>
      <c r="K35" s="36">
        <f t="shared" si="2"/>
        <v>0</v>
      </c>
    </row>
    <row r="36" spans="2:11" ht="12" customHeight="1" x14ac:dyDescent="0.3">
      <c r="B36" s="15">
        <v>27</v>
      </c>
      <c r="C36" s="20" t="s">
        <v>56</v>
      </c>
      <c r="D36" s="21" t="s">
        <v>57</v>
      </c>
      <c r="E36" s="52">
        <v>0</v>
      </c>
      <c r="F36" s="52">
        <v>0</v>
      </c>
      <c r="G36" s="52">
        <v>0</v>
      </c>
      <c r="H36" s="35">
        <f t="shared" si="6"/>
        <v>0</v>
      </c>
      <c r="I36" s="35">
        <v>0</v>
      </c>
      <c r="J36" s="35">
        <v>0</v>
      </c>
      <c r="K36" s="36">
        <f t="shared" si="2"/>
        <v>0</v>
      </c>
    </row>
    <row r="37" spans="2:11" ht="12" customHeight="1" x14ac:dyDescent="0.3">
      <c r="B37" s="15">
        <v>28</v>
      </c>
      <c r="C37" s="20" t="s">
        <v>58</v>
      </c>
      <c r="D37" s="21" t="s">
        <v>59</v>
      </c>
      <c r="E37" s="52">
        <v>0</v>
      </c>
      <c r="F37" s="52">
        <v>0</v>
      </c>
      <c r="G37" s="52">
        <v>0</v>
      </c>
      <c r="H37" s="35">
        <f t="shared" si="6"/>
        <v>0</v>
      </c>
      <c r="I37" s="35">
        <v>0</v>
      </c>
      <c r="J37" s="35">
        <v>0</v>
      </c>
      <c r="K37" s="36">
        <f t="shared" si="2"/>
        <v>0</v>
      </c>
    </row>
    <row r="38" spans="2:11" ht="12" customHeight="1" x14ac:dyDescent="0.3">
      <c r="B38" s="15">
        <v>29</v>
      </c>
      <c r="C38" s="20" t="s">
        <v>60</v>
      </c>
      <c r="D38" s="21" t="s">
        <v>61</v>
      </c>
      <c r="E38" s="52">
        <v>0</v>
      </c>
      <c r="F38" s="52">
        <v>0</v>
      </c>
      <c r="G38" s="52">
        <v>0</v>
      </c>
      <c r="H38" s="35">
        <f t="shared" si="6"/>
        <v>0</v>
      </c>
      <c r="I38" s="35">
        <v>0</v>
      </c>
      <c r="J38" s="35">
        <v>0</v>
      </c>
      <c r="K38" s="36">
        <f t="shared" si="2"/>
        <v>0</v>
      </c>
    </row>
    <row r="39" spans="2:11" ht="12" customHeight="1" x14ac:dyDescent="0.3">
      <c r="B39" s="15">
        <v>30</v>
      </c>
      <c r="C39" s="20" t="s">
        <v>60</v>
      </c>
      <c r="D39" s="21" t="s">
        <v>62</v>
      </c>
      <c r="E39" s="35"/>
      <c r="F39" s="35"/>
      <c r="G39" s="35"/>
      <c r="H39" s="35">
        <f t="shared" si="6"/>
        <v>0</v>
      </c>
      <c r="I39" s="35">
        <v>0</v>
      </c>
      <c r="J39" s="35">
        <v>0</v>
      </c>
      <c r="K39" s="36">
        <f t="shared" si="2"/>
        <v>0</v>
      </c>
    </row>
    <row r="40" spans="2:11" ht="12" customHeight="1" x14ac:dyDescent="0.3">
      <c r="B40" s="15">
        <v>31</v>
      </c>
      <c r="C40" s="63" t="s">
        <v>77</v>
      </c>
      <c r="D40" s="50" t="s">
        <v>106</v>
      </c>
      <c r="E40" s="51">
        <v>0</v>
      </c>
      <c r="F40" s="51">
        <v>0</v>
      </c>
      <c r="G40" s="51">
        <v>0</v>
      </c>
      <c r="H40" s="33">
        <f t="shared" ref="H40:J40" si="7">SUM(H41:H43)</f>
        <v>0</v>
      </c>
      <c r="I40" s="33">
        <f t="shared" si="7"/>
        <v>0</v>
      </c>
      <c r="J40" s="33">
        <f t="shared" si="7"/>
        <v>0</v>
      </c>
      <c r="K40" s="34">
        <f t="shared" si="2"/>
        <v>0</v>
      </c>
    </row>
    <row r="41" spans="2:11" ht="12" customHeight="1" x14ac:dyDescent="0.3">
      <c r="B41" s="15">
        <v>32</v>
      </c>
      <c r="C41" s="20" t="s">
        <v>107</v>
      </c>
      <c r="D41" s="21" t="s">
        <v>108</v>
      </c>
      <c r="E41" s="52">
        <v>0</v>
      </c>
      <c r="F41" s="52">
        <v>0</v>
      </c>
      <c r="G41" s="52">
        <v>0</v>
      </c>
      <c r="H41" s="35">
        <f>G41-I41-J41</f>
        <v>0</v>
      </c>
      <c r="I41" s="35">
        <v>0</v>
      </c>
      <c r="J41" s="35">
        <v>0</v>
      </c>
      <c r="K41" s="36">
        <f t="shared" si="2"/>
        <v>0</v>
      </c>
    </row>
    <row r="42" spans="2:11" ht="12" customHeight="1" x14ac:dyDescent="0.3">
      <c r="B42" s="15">
        <v>33</v>
      </c>
      <c r="C42" s="20" t="s">
        <v>109</v>
      </c>
      <c r="D42" s="21" t="s">
        <v>110</v>
      </c>
      <c r="E42" s="52">
        <v>0</v>
      </c>
      <c r="F42" s="52">
        <v>0</v>
      </c>
      <c r="G42" s="52">
        <v>0</v>
      </c>
      <c r="H42" s="35">
        <f>G42-I42-J42</f>
        <v>0</v>
      </c>
      <c r="I42" s="35">
        <v>0</v>
      </c>
      <c r="J42" s="35">
        <v>0</v>
      </c>
      <c r="K42" s="36">
        <f t="shared" si="2"/>
        <v>0</v>
      </c>
    </row>
    <row r="43" spans="2:11" ht="12" customHeight="1" x14ac:dyDescent="0.3">
      <c r="B43" s="15">
        <v>34</v>
      </c>
      <c r="C43" s="20" t="s">
        <v>111</v>
      </c>
      <c r="D43" s="21" t="s">
        <v>112</v>
      </c>
      <c r="E43" s="52">
        <v>0</v>
      </c>
      <c r="F43" s="52">
        <v>0</v>
      </c>
      <c r="G43" s="52">
        <v>0</v>
      </c>
      <c r="H43" s="35">
        <f>G43-I43-J43</f>
        <v>0</v>
      </c>
      <c r="I43" s="35">
        <v>0</v>
      </c>
      <c r="J43" s="35">
        <v>0</v>
      </c>
      <c r="K43" s="36">
        <f t="shared" si="2"/>
        <v>0</v>
      </c>
    </row>
    <row r="44" spans="2:11" ht="12" customHeight="1" x14ac:dyDescent="0.3">
      <c r="B44" s="15">
        <v>35</v>
      </c>
      <c r="C44" s="63" t="s">
        <v>105</v>
      </c>
      <c r="D44" s="50" t="s">
        <v>118</v>
      </c>
      <c r="E44" s="51">
        <v>0</v>
      </c>
      <c r="F44" s="51">
        <v>0</v>
      </c>
      <c r="G44" s="51">
        <v>0</v>
      </c>
      <c r="H44" s="33">
        <f t="shared" ref="H44:J44" si="8">SUM(H45:H49)</f>
        <v>0</v>
      </c>
      <c r="I44" s="33">
        <f t="shared" si="8"/>
        <v>0</v>
      </c>
      <c r="J44" s="33">
        <f t="shared" si="8"/>
        <v>0</v>
      </c>
      <c r="K44" s="34">
        <f t="shared" si="2"/>
        <v>0</v>
      </c>
    </row>
    <row r="45" spans="2:11" ht="12" customHeight="1" x14ac:dyDescent="0.3">
      <c r="B45" s="15">
        <v>36</v>
      </c>
      <c r="C45" s="20" t="s">
        <v>119</v>
      </c>
      <c r="D45" s="21" t="s">
        <v>120</v>
      </c>
      <c r="E45" s="52">
        <v>0</v>
      </c>
      <c r="F45" s="52">
        <v>0</v>
      </c>
      <c r="G45" s="52">
        <v>0</v>
      </c>
      <c r="H45" s="35">
        <f>G45-I45-J45</f>
        <v>0</v>
      </c>
      <c r="I45" s="35">
        <v>0</v>
      </c>
      <c r="J45" s="35">
        <v>0</v>
      </c>
      <c r="K45" s="36">
        <f t="shared" si="2"/>
        <v>0</v>
      </c>
    </row>
    <row r="46" spans="2:11" ht="12" customHeight="1" x14ac:dyDescent="0.3">
      <c r="B46" s="15">
        <v>37</v>
      </c>
      <c r="C46" s="20" t="s">
        <v>121</v>
      </c>
      <c r="D46" s="21" t="s">
        <v>122</v>
      </c>
      <c r="E46" s="52">
        <v>0</v>
      </c>
      <c r="F46" s="52">
        <v>0</v>
      </c>
      <c r="G46" s="52">
        <v>0</v>
      </c>
      <c r="H46" s="35">
        <f>G46-I46-J46</f>
        <v>0</v>
      </c>
      <c r="I46" s="35">
        <v>0</v>
      </c>
      <c r="J46" s="35">
        <v>0</v>
      </c>
      <c r="K46" s="36">
        <f t="shared" si="2"/>
        <v>0</v>
      </c>
    </row>
    <row r="47" spans="2:11" ht="12" customHeight="1" x14ac:dyDescent="0.3">
      <c r="B47" s="15">
        <v>38</v>
      </c>
      <c r="C47" s="20" t="s">
        <v>123</v>
      </c>
      <c r="D47" s="21" t="s">
        <v>124</v>
      </c>
      <c r="E47" s="52">
        <v>0</v>
      </c>
      <c r="F47" s="52">
        <v>0</v>
      </c>
      <c r="G47" s="52">
        <v>0</v>
      </c>
      <c r="H47" s="35">
        <f>G47-I47-J47</f>
        <v>0</v>
      </c>
      <c r="I47" s="35">
        <v>0</v>
      </c>
      <c r="J47" s="35">
        <v>0</v>
      </c>
      <c r="K47" s="36">
        <f t="shared" si="2"/>
        <v>0</v>
      </c>
    </row>
    <row r="48" spans="2:11" ht="12" customHeight="1" x14ac:dyDescent="0.3">
      <c r="B48" s="15">
        <v>39</v>
      </c>
      <c r="C48" s="20" t="s">
        <v>125</v>
      </c>
      <c r="D48" s="21" t="s">
        <v>126</v>
      </c>
      <c r="E48" s="52">
        <v>0</v>
      </c>
      <c r="F48" s="52">
        <v>0</v>
      </c>
      <c r="G48" s="52">
        <v>0</v>
      </c>
      <c r="H48" s="35">
        <f>G48-I48-J48</f>
        <v>0</v>
      </c>
      <c r="I48" s="35">
        <v>0</v>
      </c>
      <c r="J48" s="35">
        <v>0</v>
      </c>
      <c r="K48" s="36">
        <f t="shared" si="2"/>
        <v>0</v>
      </c>
    </row>
    <row r="49" spans="2:11" ht="12" customHeight="1" x14ac:dyDescent="0.3">
      <c r="B49" s="15">
        <v>40</v>
      </c>
      <c r="C49" s="20" t="s">
        <v>127</v>
      </c>
      <c r="D49" s="21" t="s">
        <v>128</v>
      </c>
      <c r="E49" s="52">
        <v>0</v>
      </c>
      <c r="F49" s="52">
        <v>0</v>
      </c>
      <c r="G49" s="52">
        <v>0</v>
      </c>
      <c r="H49" s="35">
        <f>G49-I49-J49</f>
        <v>0</v>
      </c>
      <c r="I49" s="35">
        <v>0</v>
      </c>
      <c r="J49" s="35">
        <v>0</v>
      </c>
      <c r="K49" s="36">
        <f t="shared" si="2"/>
        <v>0</v>
      </c>
    </row>
    <row r="50" spans="2:11" s="23" customFormat="1" ht="12" customHeight="1" x14ac:dyDescent="0.3">
      <c r="B50" s="15">
        <v>41</v>
      </c>
      <c r="C50" s="63" t="s">
        <v>251</v>
      </c>
      <c r="D50" s="50" t="s">
        <v>130</v>
      </c>
      <c r="E50" s="51">
        <v>0</v>
      </c>
      <c r="F50" s="51">
        <v>0</v>
      </c>
      <c r="G50" s="51">
        <v>0</v>
      </c>
      <c r="H50" s="33">
        <f t="shared" ref="H50:J50" si="9">SUM(H51:H55)</f>
        <v>0</v>
      </c>
      <c r="I50" s="33">
        <f t="shared" si="9"/>
        <v>0</v>
      </c>
      <c r="J50" s="33">
        <f t="shared" si="9"/>
        <v>0</v>
      </c>
      <c r="K50" s="34">
        <f t="shared" si="2"/>
        <v>0</v>
      </c>
    </row>
    <row r="51" spans="2:11" s="23" customFormat="1" ht="12" customHeight="1" x14ac:dyDescent="0.3">
      <c r="B51" s="15">
        <v>42</v>
      </c>
      <c r="C51" s="20" t="s">
        <v>131</v>
      </c>
      <c r="D51" s="21" t="s">
        <v>132</v>
      </c>
      <c r="E51" s="52">
        <v>0</v>
      </c>
      <c r="F51" s="52">
        <v>0</v>
      </c>
      <c r="G51" s="52">
        <v>0</v>
      </c>
      <c r="H51" s="35">
        <f>G51-I51-J51</f>
        <v>0</v>
      </c>
      <c r="I51" s="35">
        <v>0</v>
      </c>
      <c r="J51" s="35">
        <v>0</v>
      </c>
      <c r="K51" s="36">
        <f t="shared" si="2"/>
        <v>0</v>
      </c>
    </row>
    <row r="52" spans="2:11" s="23" customFormat="1" ht="12" customHeight="1" x14ac:dyDescent="0.3">
      <c r="B52" s="15">
        <v>43</v>
      </c>
      <c r="C52" s="20" t="s">
        <v>133</v>
      </c>
      <c r="D52" s="21" t="s">
        <v>134</v>
      </c>
      <c r="E52" s="52">
        <v>0</v>
      </c>
      <c r="F52" s="52">
        <v>0</v>
      </c>
      <c r="G52" s="52">
        <v>0</v>
      </c>
      <c r="H52" s="35">
        <f>G52-I52-J52</f>
        <v>0</v>
      </c>
      <c r="I52" s="35">
        <v>0</v>
      </c>
      <c r="J52" s="35">
        <v>0</v>
      </c>
      <c r="K52" s="36">
        <f t="shared" si="2"/>
        <v>0</v>
      </c>
    </row>
    <row r="53" spans="2:11" s="23" customFormat="1" ht="12" customHeight="1" x14ac:dyDescent="0.3">
      <c r="B53" s="15">
        <v>44</v>
      </c>
      <c r="C53" s="20" t="s">
        <v>135</v>
      </c>
      <c r="D53" s="21" t="s">
        <v>136</v>
      </c>
      <c r="E53" s="52">
        <v>0</v>
      </c>
      <c r="F53" s="52">
        <v>0</v>
      </c>
      <c r="G53" s="52">
        <v>0</v>
      </c>
      <c r="H53" s="35">
        <f>G53-I53-J53</f>
        <v>0</v>
      </c>
      <c r="I53" s="35">
        <v>0</v>
      </c>
      <c r="J53" s="35">
        <v>0</v>
      </c>
      <c r="K53" s="36">
        <f t="shared" si="2"/>
        <v>0</v>
      </c>
    </row>
    <row r="54" spans="2:11" s="23" customFormat="1" ht="12" customHeight="1" x14ac:dyDescent="0.3">
      <c r="B54" s="15">
        <v>45</v>
      </c>
      <c r="C54" s="20" t="s">
        <v>137</v>
      </c>
      <c r="D54" s="21" t="s">
        <v>138</v>
      </c>
      <c r="E54" s="52">
        <v>0</v>
      </c>
      <c r="F54" s="52">
        <v>0</v>
      </c>
      <c r="G54" s="52">
        <v>0</v>
      </c>
      <c r="H54" s="35">
        <f>G54-I54-J54</f>
        <v>0</v>
      </c>
      <c r="I54" s="35">
        <v>0</v>
      </c>
      <c r="J54" s="35">
        <v>0</v>
      </c>
      <c r="K54" s="36">
        <f t="shared" si="2"/>
        <v>0</v>
      </c>
    </row>
    <row r="55" spans="2:11" s="23" customFormat="1" ht="12" customHeight="1" x14ac:dyDescent="0.3">
      <c r="B55" s="15">
        <v>46</v>
      </c>
      <c r="C55" s="20" t="s">
        <v>139</v>
      </c>
      <c r="D55" s="21" t="s">
        <v>140</v>
      </c>
      <c r="E55" s="52">
        <v>0</v>
      </c>
      <c r="F55" s="52">
        <v>0</v>
      </c>
      <c r="G55" s="52">
        <v>0</v>
      </c>
      <c r="H55" s="35">
        <f>G55-I55-J55</f>
        <v>0</v>
      </c>
      <c r="I55" s="35">
        <v>0</v>
      </c>
      <c r="J55" s="35">
        <v>0</v>
      </c>
      <c r="K55" s="36">
        <f t="shared" si="2"/>
        <v>0</v>
      </c>
    </row>
    <row r="56" spans="2:11" s="23" customFormat="1" ht="12" customHeight="1" x14ac:dyDescent="0.3">
      <c r="B56" s="15">
        <v>47</v>
      </c>
      <c r="C56" s="63" t="s">
        <v>129</v>
      </c>
      <c r="D56" s="50" t="s">
        <v>355</v>
      </c>
      <c r="E56" s="51">
        <v>2075000</v>
      </c>
      <c r="F56" s="51">
        <v>6141698</v>
      </c>
      <c r="G56" s="51">
        <v>6111698</v>
      </c>
      <c r="H56" s="33">
        <f t="shared" ref="H56:J56" si="10">+H12+H26+H33+H40+H44+H50+H11</f>
        <v>6111698</v>
      </c>
      <c r="I56" s="33">
        <f t="shared" si="10"/>
        <v>0</v>
      </c>
      <c r="J56" s="33">
        <f t="shared" si="10"/>
        <v>0</v>
      </c>
      <c r="K56" s="34">
        <f t="shared" si="2"/>
        <v>0.99511535734905887</v>
      </c>
    </row>
    <row r="57" spans="2:11" s="23" customFormat="1" ht="12" customHeight="1" x14ac:dyDescent="0.3">
      <c r="B57" s="15">
        <v>48</v>
      </c>
      <c r="C57" s="63" t="s">
        <v>141</v>
      </c>
      <c r="D57" s="50" t="s">
        <v>356</v>
      </c>
      <c r="E57" s="51">
        <v>24033951</v>
      </c>
      <c r="F57" s="51">
        <v>22498553</v>
      </c>
      <c r="G57" s="51">
        <v>22128293</v>
      </c>
      <c r="H57" s="33">
        <f t="shared" ref="H57:J57" si="11">SUM(H58:H60)</f>
        <v>22128293</v>
      </c>
      <c r="I57" s="33">
        <f t="shared" si="11"/>
        <v>0</v>
      </c>
      <c r="J57" s="33">
        <f t="shared" si="11"/>
        <v>0</v>
      </c>
      <c r="K57" s="34">
        <f t="shared" si="2"/>
        <v>0.98354294162829048</v>
      </c>
    </row>
    <row r="58" spans="2:11" s="23" customFormat="1" ht="12" customHeight="1" x14ac:dyDescent="0.3">
      <c r="B58" s="15">
        <v>49</v>
      </c>
      <c r="C58" s="20" t="s">
        <v>163</v>
      </c>
      <c r="D58" s="21" t="s">
        <v>164</v>
      </c>
      <c r="E58" s="52">
        <v>1551557</v>
      </c>
      <c r="F58" s="52">
        <v>1551557</v>
      </c>
      <c r="G58" s="52">
        <v>1551557</v>
      </c>
      <c r="H58" s="35">
        <f>G58-I58-J58</f>
        <v>1551557</v>
      </c>
      <c r="I58" s="35">
        <v>0</v>
      </c>
      <c r="J58" s="35">
        <v>0</v>
      </c>
      <c r="K58" s="36">
        <f t="shared" si="2"/>
        <v>1</v>
      </c>
    </row>
    <row r="59" spans="2:11" ht="12" customHeight="1" x14ac:dyDescent="0.3">
      <c r="B59" s="15">
        <v>50</v>
      </c>
      <c r="C59" s="20" t="s">
        <v>165</v>
      </c>
      <c r="D59" s="21" t="s">
        <v>166</v>
      </c>
      <c r="E59" s="52">
        <v>0</v>
      </c>
      <c r="F59" s="52">
        <v>0</v>
      </c>
      <c r="G59" s="52">
        <v>0</v>
      </c>
      <c r="H59" s="35">
        <f>G59-I59-J59</f>
        <v>0</v>
      </c>
      <c r="I59" s="35">
        <v>0</v>
      </c>
      <c r="J59" s="35">
        <v>0</v>
      </c>
      <c r="K59" s="36">
        <f t="shared" si="2"/>
        <v>0</v>
      </c>
    </row>
    <row r="60" spans="2:11" ht="12" customHeight="1" x14ac:dyDescent="0.3">
      <c r="B60" s="15">
        <v>51</v>
      </c>
      <c r="C60" s="20" t="s">
        <v>344</v>
      </c>
      <c r="D60" s="21" t="s">
        <v>345</v>
      </c>
      <c r="E60" s="52">
        <v>22482394</v>
      </c>
      <c r="F60" s="52">
        <v>20946996</v>
      </c>
      <c r="G60" s="52">
        <v>20576736</v>
      </c>
      <c r="H60" s="35">
        <f>G60-I60-J60</f>
        <v>20576736</v>
      </c>
      <c r="I60" s="35">
        <v>0</v>
      </c>
      <c r="J60" s="35">
        <v>0</v>
      </c>
      <c r="K60" s="36">
        <f t="shared" si="2"/>
        <v>0.9823239570962824</v>
      </c>
    </row>
    <row r="61" spans="2:11" ht="12" customHeight="1" x14ac:dyDescent="0.3">
      <c r="B61" s="15">
        <v>52</v>
      </c>
      <c r="C61" s="17" t="s">
        <v>265</v>
      </c>
      <c r="D61" s="62" t="s">
        <v>357</v>
      </c>
      <c r="E61" s="51">
        <v>26108951</v>
      </c>
      <c r="F61" s="51">
        <v>28640251</v>
      </c>
      <c r="G61" s="51">
        <v>28239991</v>
      </c>
      <c r="H61" s="33">
        <f t="shared" ref="H61:J61" si="12">+H56+H57</f>
        <v>28239991</v>
      </c>
      <c r="I61" s="33">
        <f t="shared" si="12"/>
        <v>0</v>
      </c>
      <c r="J61" s="33">
        <f t="shared" si="12"/>
        <v>0</v>
      </c>
      <c r="K61" s="34">
        <f t="shared" si="2"/>
        <v>0.98602456382103632</v>
      </c>
    </row>
    <row r="62" spans="2:11" s="29" customFormat="1" ht="14.4" x14ac:dyDescent="0.3">
      <c r="B62" s="57"/>
      <c r="C62" s="26"/>
      <c r="D62" s="27"/>
      <c r="E62" s="28"/>
      <c r="F62" s="28"/>
      <c r="G62" s="28"/>
      <c r="H62" s="28"/>
      <c r="I62" s="28"/>
      <c r="J62" s="28"/>
      <c r="K62" s="28"/>
    </row>
    <row r="63" spans="2:11" s="29" customFormat="1" ht="15.6" x14ac:dyDescent="0.3">
      <c r="B63" s="58" t="s">
        <v>195</v>
      </c>
      <c r="C63" s="26"/>
      <c r="D63" s="27"/>
      <c r="E63" s="28"/>
      <c r="F63" s="28"/>
      <c r="G63" s="28"/>
      <c r="H63" s="28"/>
      <c r="I63" s="28"/>
      <c r="J63" s="28"/>
      <c r="K63" s="28"/>
    </row>
    <row r="64" spans="2:11" s="29" customFormat="1" ht="14.4" x14ac:dyDescent="0.3">
      <c r="B64" s="57"/>
      <c r="C64" s="26"/>
      <c r="D64" s="27"/>
      <c r="E64" s="28"/>
      <c r="F64" s="28"/>
      <c r="G64" s="28"/>
      <c r="H64" s="28"/>
      <c r="I64" s="28"/>
      <c r="J64" s="28"/>
      <c r="K64" s="28"/>
    </row>
    <row r="65" spans="2:11" s="9" customFormat="1" x14ac:dyDescent="0.3">
      <c r="B65" s="14"/>
      <c r="C65" s="46" t="s">
        <v>3</v>
      </c>
      <c r="D65" s="46" t="s">
        <v>4</v>
      </c>
      <c r="E65" s="46" t="s">
        <v>5</v>
      </c>
      <c r="F65" s="46" t="s">
        <v>6</v>
      </c>
      <c r="G65" s="46" t="s">
        <v>7</v>
      </c>
      <c r="H65" s="46" t="s">
        <v>8</v>
      </c>
      <c r="I65" s="46" t="s">
        <v>9</v>
      </c>
      <c r="J65" s="46" t="s">
        <v>10</v>
      </c>
      <c r="K65" s="46" t="s">
        <v>11</v>
      </c>
    </row>
    <row r="66" spans="2:11" ht="39.6" x14ac:dyDescent="0.3">
      <c r="B66" s="15">
        <v>1</v>
      </c>
      <c r="C66" s="16" t="s">
        <v>340</v>
      </c>
      <c r="D66" s="17" t="s">
        <v>13</v>
      </c>
      <c r="E66" s="18" t="s">
        <v>14</v>
      </c>
      <c r="F66" s="18" t="s">
        <v>15</v>
      </c>
      <c r="G66" s="18" t="s">
        <v>16</v>
      </c>
      <c r="H66" s="47" t="s">
        <v>17</v>
      </c>
      <c r="I66" s="47" t="s">
        <v>18</v>
      </c>
      <c r="J66" s="47" t="s">
        <v>19</v>
      </c>
      <c r="K66" s="18" t="s">
        <v>20</v>
      </c>
    </row>
    <row r="67" spans="2:11" s="23" customFormat="1" ht="12" customHeight="1" x14ac:dyDescent="0.3">
      <c r="B67" s="15">
        <v>2</v>
      </c>
      <c r="C67" s="63" t="s">
        <v>21</v>
      </c>
      <c r="D67" s="50" t="s">
        <v>196</v>
      </c>
      <c r="E67" s="51">
        <v>25854951</v>
      </c>
      <c r="F67" s="51">
        <v>26521762</v>
      </c>
      <c r="G67" s="51">
        <v>25938254</v>
      </c>
      <c r="H67" s="33">
        <f t="shared" ref="H67:J67" si="13">SUM(H68:H72)</f>
        <v>25938254</v>
      </c>
      <c r="I67" s="33">
        <f t="shared" si="13"/>
        <v>0</v>
      </c>
      <c r="J67" s="33">
        <f t="shared" si="13"/>
        <v>0</v>
      </c>
      <c r="K67" s="34">
        <f>IFERROR(G67/F67,0)</f>
        <v>0.97799889765996695</v>
      </c>
    </row>
    <row r="68" spans="2:11" ht="12" customHeight="1" x14ac:dyDescent="0.3">
      <c r="B68" s="15">
        <v>3</v>
      </c>
      <c r="C68" s="20" t="s">
        <v>197</v>
      </c>
      <c r="D68" s="59" t="s">
        <v>198</v>
      </c>
      <c r="E68" s="52">
        <v>11414116</v>
      </c>
      <c r="F68" s="52">
        <v>13310839</v>
      </c>
      <c r="G68" s="52">
        <v>13310839</v>
      </c>
      <c r="H68" s="35">
        <f>G68-I68-J68</f>
        <v>13310839</v>
      </c>
      <c r="I68" s="35">
        <v>0</v>
      </c>
      <c r="J68" s="35">
        <v>0</v>
      </c>
      <c r="K68" s="36">
        <f t="shared" ref="K68:K78" si="14">IFERROR(G68/F68,0)</f>
        <v>1</v>
      </c>
    </row>
    <row r="69" spans="2:11" ht="12" customHeight="1" x14ac:dyDescent="0.3">
      <c r="B69" s="15">
        <v>4</v>
      </c>
      <c r="C69" s="20" t="s">
        <v>199</v>
      </c>
      <c r="D69" s="59" t="s">
        <v>200</v>
      </c>
      <c r="E69" s="52">
        <v>1454835</v>
      </c>
      <c r="F69" s="52">
        <v>1659920</v>
      </c>
      <c r="G69" s="52">
        <v>1659920</v>
      </c>
      <c r="H69" s="35">
        <f>G69-I69-J69</f>
        <v>1659920</v>
      </c>
      <c r="I69" s="35">
        <v>0</v>
      </c>
      <c r="J69" s="35">
        <v>0</v>
      </c>
      <c r="K69" s="36">
        <f t="shared" si="14"/>
        <v>1</v>
      </c>
    </row>
    <row r="70" spans="2:11" ht="12" customHeight="1" x14ac:dyDescent="0.3">
      <c r="B70" s="15">
        <v>5</v>
      </c>
      <c r="C70" s="20" t="s">
        <v>201</v>
      </c>
      <c r="D70" s="59" t="s">
        <v>202</v>
      </c>
      <c r="E70" s="52">
        <v>12986000</v>
      </c>
      <c r="F70" s="52">
        <v>11551003</v>
      </c>
      <c r="G70" s="52">
        <v>10967495</v>
      </c>
      <c r="H70" s="35">
        <f>G70-I70-J70</f>
        <v>10967495</v>
      </c>
      <c r="I70" s="35">
        <v>0</v>
      </c>
      <c r="J70" s="35">
        <v>0</v>
      </c>
      <c r="K70" s="36">
        <f t="shared" si="14"/>
        <v>0.94948421362196855</v>
      </c>
    </row>
    <row r="71" spans="2:11" ht="12" customHeight="1" x14ac:dyDescent="0.3">
      <c r="B71" s="15">
        <v>6</v>
      </c>
      <c r="C71" s="20" t="s">
        <v>203</v>
      </c>
      <c r="D71" s="59" t="s">
        <v>204</v>
      </c>
      <c r="E71" s="52">
        <v>0</v>
      </c>
      <c r="F71" s="52">
        <v>0</v>
      </c>
      <c r="G71" s="52">
        <v>0</v>
      </c>
      <c r="H71" s="35">
        <f>G71-I71-J71</f>
        <v>0</v>
      </c>
      <c r="I71" s="35">
        <v>0</v>
      </c>
      <c r="J71" s="35">
        <v>0</v>
      </c>
      <c r="K71" s="36">
        <f t="shared" si="14"/>
        <v>0</v>
      </c>
    </row>
    <row r="72" spans="2:11" ht="12" customHeight="1" x14ac:dyDescent="0.3">
      <c r="B72" s="15">
        <v>7</v>
      </c>
      <c r="C72" s="20" t="s">
        <v>205</v>
      </c>
      <c r="D72" s="59" t="s">
        <v>206</v>
      </c>
      <c r="E72" s="52">
        <v>0</v>
      </c>
      <c r="F72" s="52">
        <v>0</v>
      </c>
      <c r="G72" s="52">
        <v>0</v>
      </c>
      <c r="H72" s="35">
        <f>G72-I72-J72</f>
        <v>0</v>
      </c>
      <c r="I72" s="35">
        <v>0</v>
      </c>
      <c r="J72" s="35">
        <v>0</v>
      </c>
      <c r="K72" s="36">
        <f t="shared" si="14"/>
        <v>0</v>
      </c>
    </row>
    <row r="73" spans="2:11" ht="12" customHeight="1" x14ac:dyDescent="0.3">
      <c r="B73" s="15">
        <v>8</v>
      </c>
      <c r="C73" s="63" t="s">
        <v>37</v>
      </c>
      <c r="D73" s="50" t="s">
        <v>211</v>
      </c>
      <c r="E73" s="51">
        <v>254000</v>
      </c>
      <c r="F73" s="51">
        <v>2118489</v>
      </c>
      <c r="G73" s="51">
        <v>2118489</v>
      </c>
      <c r="H73" s="33">
        <f t="shared" ref="H73:J73" si="15">SUM(H74:H76)</f>
        <v>2118489</v>
      </c>
      <c r="I73" s="33">
        <f t="shared" si="15"/>
        <v>0</v>
      </c>
      <c r="J73" s="33">
        <f t="shared" si="15"/>
        <v>0</v>
      </c>
      <c r="K73" s="34">
        <f t="shared" si="14"/>
        <v>1</v>
      </c>
    </row>
    <row r="74" spans="2:11" s="23" customFormat="1" ht="12" customHeight="1" x14ac:dyDescent="0.3">
      <c r="B74" s="15">
        <v>9</v>
      </c>
      <c r="C74" s="20" t="s">
        <v>212</v>
      </c>
      <c r="D74" s="59" t="s">
        <v>213</v>
      </c>
      <c r="E74" s="52">
        <v>254000</v>
      </c>
      <c r="F74" s="52">
        <v>2118489</v>
      </c>
      <c r="G74" s="52">
        <v>2118489</v>
      </c>
      <c r="H74" s="35">
        <f>G74-I74-J74</f>
        <v>2118489</v>
      </c>
      <c r="I74" s="35">
        <v>0</v>
      </c>
      <c r="J74" s="35">
        <v>0</v>
      </c>
      <c r="K74" s="36">
        <f t="shared" si="14"/>
        <v>1</v>
      </c>
    </row>
    <row r="75" spans="2:11" ht="12" customHeight="1" x14ac:dyDescent="0.3">
      <c r="B75" s="15">
        <v>10</v>
      </c>
      <c r="C75" s="20" t="s">
        <v>215</v>
      </c>
      <c r="D75" s="59" t="s">
        <v>216</v>
      </c>
      <c r="E75" s="52">
        <v>0</v>
      </c>
      <c r="F75" s="52">
        <v>0</v>
      </c>
      <c r="G75" s="52">
        <v>0</v>
      </c>
      <c r="H75" s="35">
        <f>G75-I75-J75</f>
        <v>0</v>
      </c>
      <c r="I75" s="35">
        <v>0</v>
      </c>
      <c r="J75" s="35">
        <v>0</v>
      </c>
      <c r="K75" s="36">
        <f t="shared" si="14"/>
        <v>0</v>
      </c>
    </row>
    <row r="76" spans="2:11" ht="12" customHeight="1" x14ac:dyDescent="0.3">
      <c r="B76" s="15">
        <v>11</v>
      </c>
      <c r="C76" s="20" t="s">
        <v>218</v>
      </c>
      <c r="D76" s="21" t="s">
        <v>219</v>
      </c>
      <c r="E76" s="52">
        <v>0</v>
      </c>
      <c r="F76" s="52">
        <v>0</v>
      </c>
      <c r="G76" s="52">
        <v>0</v>
      </c>
      <c r="H76" s="35">
        <f>G76-I76-J76</f>
        <v>0</v>
      </c>
      <c r="I76" s="35">
        <v>0</v>
      </c>
      <c r="J76" s="35">
        <v>0</v>
      </c>
      <c r="K76" s="36">
        <f t="shared" si="14"/>
        <v>0</v>
      </c>
    </row>
    <row r="77" spans="2:11" ht="12" customHeight="1" x14ac:dyDescent="0.3">
      <c r="B77" s="15">
        <v>12</v>
      </c>
      <c r="C77" s="49" t="s">
        <v>50</v>
      </c>
      <c r="D77" s="43" t="s">
        <v>358</v>
      </c>
      <c r="E77" s="51">
        <v>0</v>
      </c>
      <c r="F77" s="51">
        <v>0</v>
      </c>
      <c r="G77" s="51">
        <v>0</v>
      </c>
      <c r="H77" s="33">
        <f>G77-I77-J77</f>
        <v>0</v>
      </c>
      <c r="I77" s="33">
        <v>0</v>
      </c>
      <c r="J77" s="33">
        <v>0</v>
      </c>
      <c r="K77" s="36">
        <f t="shared" si="14"/>
        <v>0</v>
      </c>
    </row>
    <row r="78" spans="2:11" ht="12" customHeight="1" x14ac:dyDescent="0.3">
      <c r="B78" s="15">
        <v>13</v>
      </c>
      <c r="C78" s="17" t="s">
        <v>221</v>
      </c>
      <c r="D78" s="62" t="s">
        <v>359</v>
      </c>
      <c r="E78" s="51">
        <v>26108951</v>
      </c>
      <c r="F78" s="51">
        <v>28640251</v>
      </c>
      <c r="G78" s="51">
        <v>28056743</v>
      </c>
      <c r="H78" s="51">
        <v>28056743</v>
      </c>
      <c r="I78" s="51">
        <v>0</v>
      </c>
      <c r="J78" s="51">
        <v>0</v>
      </c>
      <c r="K78" s="34">
        <f t="shared" si="14"/>
        <v>0.97962629587289585</v>
      </c>
    </row>
    <row r="79" spans="2:11" ht="4.8" customHeight="1" x14ac:dyDescent="0.3">
      <c r="B79" s="119"/>
      <c r="C79" s="119"/>
      <c r="D79" s="119"/>
      <c r="E79" s="119"/>
      <c r="F79" s="119"/>
      <c r="G79" s="119"/>
      <c r="H79" s="119"/>
      <c r="I79" s="119"/>
      <c r="J79" s="119"/>
      <c r="K79" s="119"/>
    </row>
  </sheetData>
  <mergeCells count="5">
    <mergeCell ref="B2:K2"/>
    <mergeCell ref="B4:K4"/>
    <mergeCell ref="B5:K5"/>
    <mergeCell ref="B6:K6"/>
    <mergeCell ref="B79:K79"/>
  </mergeCells>
  <pageMargins left="0.7" right="0.7" top="0.75" bottom="0.75" header="0.3" footer="0.3"/>
  <pageSetup paperSize="9" scale="61"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B9F50F-AAF0-4D67-B7EA-B21185EC3983}">
  <dimension ref="B1:I44"/>
  <sheetViews>
    <sheetView view="pageBreakPreview" zoomScale="60" zoomScaleNormal="100" workbookViewId="0">
      <selection activeCell="B5" sqref="B5:H5"/>
    </sheetView>
  </sheetViews>
  <sheetFormatPr defaultColWidth="9" defaultRowHeight="13.2" x14ac:dyDescent="0.3"/>
  <cols>
    <col min="1" max="1" width="0.88671875" style="2" customWidth="1"/>
    <col min="2" max="2" width="3.6640625" style="2" customWidth="1"/>
    <col min="3" max="3" width="6.6640625" style="71" customWidth="1"/>
    <col min="4" max="4" width="59.6640625" style="2" customWidth="1"/>
    <col min="5" max="8" width="12.6640625" style="3" customWidth="1"/>
    <col min="9" max="9" width="0.88671875" style="2" customWidth="1"/>
    <col min="10" max="16384" width="9" style="2"/>
  </cols>
  <sheetData>
    <row r="1" spans="2:9" ht="5.0999999999999996" customHeight="1" x14ac:dyDescent="0.3"/>
    <row r="2" spans="2:9" ht="15" customHeight="1" x14ac:dyDescent="0.3">
      <c r="B2" s="118" t="s">
        <v>338</v>
      </c>
      <c r="C2" s="118"/>
      <c r="D2" s="118"/>
      <c r="E2" s="118"/>
      <c r="F2" s="118"/>
      <c r="G2" s="118"/>
      <c r="H2" s="118"/>
    </row>
    <row r="3" spans="2:9" s="30" customFormat="1" ht="15" customHeight="1" x14ac:dyDescent="0.3">
      <c r="C3" s="72"/>
      <c r="D3" s="5"/>
      <c r="E3" s="6"/>
      <c r="F3" s="6"/>
      <c r="G3" s="6"/>
      <c r="H3" s="6"/>
    </row>
    <row r="4" spans="2:9" s="9" customFormat="1" ht="15" customHeight="1" x14ac:dyDescent="0.3">
      <c r="B4" s="119" t="s">
        <v>0</v>
      </c>
      <c r="C4" s="119"/>
      <c r="D4" s="119"/>
      <c r="E4" s="119"/>
      <c r="F4" s="119"/>
      <c r="G4" s="119"/>
      <c r="H4" s="119"/>
      <c r="I4" s="7"/>
    </row>
    <row r="5" spans="2:9" s="9" customFormat="1" ht="15" customHeight="1" x14ac:dyDescent="0.3">
      <c r="B5" s="119" t="s">
        <v>364</v>
      </c>
      <c r="C5" s="119"/>
      <c r="D5" s="119"/>
      <c r="E5" s="119"/>
      <c r="F5" s="119"/>
      <c r="G5" s="119"/>
      <c r="H5" s="119"/>
      <c r="I5" s="7"/>
    </row>
    <row r="6" spans="2:9" s="9" customFormat="1" ht="15" customHeight="1" x14ac:dyDescent="0.3">
      <c r="B6" s="121" t="s">
        <v>1</v>
      </c>
      <c r="C6" s="121"/>
      <c r="D6" s="121"/>
      <c r="E6" s="121"/>
      <c r="F6" s="121"/>
      <c r="G6" s="121"/>
      <c r="H6" s="121"/>
      <c r="I6" s="32"/>
    </row>
    <row r="7" spans="2:9" s="9" customFormat="1" ht="15" customHeight="1" x14ac:dyDescent="0.3">
      <c r="B7" s="8"/>
      <c r="C7" s="8"/>
      <c r="D7" s="8"/>
      <c r="E7" s="8"/>
      <c r="F7" s="8"/>
      <c r="G7" s="8"/>
      <c r="H7" s="8"/>
      <c r="I7" s="32"/>
    </row>
    <row r="8" spans="2:9" s="9" customFormat="1" ht="15" customHeight="1" x14ac:dyDescent="0.3">
      <c r="B8" s="73" t="s">
        <v>365</v>
      </c>
      <c r="C8" s="8"/>
      <c r="D8" s="8"/>
      <c r="E8" s="8"/>
      <c r="F8" s="8"/>
      <c r="G8" s="8"/>
      <c r="H8" s="8"/>
      <c r="I8" s="32"/>
    </row>
    <row r="9" spans="2:9" s="9" customFormat="1" ht="15" customHeight="1" x14ac:dyDescent="0.3">
      <c r="B9" s="74"/>
      <c r="C9" s="74"/>
      <c r="D9" s="74"/>
      <c r="E9" s="74"/>
      <c r="F9" s="74"/>
      <c r="G9" s="74"/>
      <c r="H9" s="74"/>
      <c r="I9" s="32"/>
    </row>
    <row r="10" spans="2:9" s="9" customFormat="1" x14ac:dyDescent="0.3">
      <c r="B10" s="14"/>
      <c r="C10" s="42" t="s">
        <v>3</v>
      </c>
      <c r="D10" s="14" t="s">
        <v>4</v>
      </c>
      <c r="E10" s="14" t="s">
        <v>5</v>
      </c>
      <c r="F10" s="14" t="s">
        <v>6</v>
      </c>
      <c r="G10" s="14" t="s">
        <v>7</v>
      </c>
      <c r="H10" s="14" t="s">
        <v>8</v>
      </c>
    </row>
    <row r="11" spans="2:9" ht="52.8" x14ac:dyDescent="0.3">
      <c r="B11" s="15">
        <v>1</v>
      </c>
      <c r="C11" s="16" t="s">
        <v>366</v>
      </c>
      <c r="D11" s="17" t="s">
        <v>314</v>
      </c>
      <c r="E11" s="17" t="s">
        <v>367</v>
      </c>
      <c r="F11" s="17" t="s">
        <v>368</v>
      </c>
      <c r="G11" s="17" t="s">
        <v>369</v>
      </c>
      <c r="H11" s="17" t="s">
        <v>370</v>
      </c>
    </row>
    <row r="12" spans="2:9" x14ac:dyDescent="0.3">
      <c r="B12" s="15">
        <v>2</v>
      </c>
      <c r="C12" s="46" t="s">
        <v>1170</v>
      </c>
      <c r="D12" s="21" t="s">
        <v>0</v>
      </c>
      <c r="E12" s="35">
        <v>112041647</v>
      </c>
      <c r="F12" s="35">
        <f>E12</f>
        <v>112041647</v>
      </c>
      <c r="G12" s="35"/>
      <c r="H12" s="35">
        <f>F12</f>
        <v>112041647</v>
      </c>
    </row>
    <row r="13" spans="2:9" s="23" customFormat="1" x14ac:dyDescent="0.3">
      <c r="B13" s="15">
        <v>3</v>
      </c>
      <c r="C13" s="46" t="s">
        <v>1171</v>
      </c>
      <c r="D13" s="21" t="s">
        <v>354</v>
      </c>
      <c r="E13" s="35">
        <v>457197</v>
      </c>
      <c r="F13" s="35">
        <f t="shared" ref="F13:F17" si="0">E13</f>
        <v>457197</v>
      </c>
      <c r="G13" s="35"/>
      <c r="H13" s="35">
        <f t="shared" ref="H13:H17" si="1">F13</f>
        <v>457197</v>
      </c>
    </row>
    <row r="14" spans="2:9" x14ac:dyDescent="0.3">
      <c r="B14" s="15">
        <v>4</v>
      </c>
      <c r="C14" s="46" t="s">
        <v>1172</v>
      </c>
      <c r="D14" s="21" t="s">
        <v>360</v>
      </c>
      <c r="E14" s="35">
        <v>528244</v>
      </c>
      <c r="F14" s="35">
        <f t="shared" si="0"/>
        <v>528244</v>
      </c>
      <c r="G14" s="35"/>
      <c r="H14" s="35">
        <f t="shared" si="1"/>
        <v>528244</v>
      </c>
    </row>
    <row r="15" spans="2:9" x14ac:dyDescent="0.3">
      <c r="B15" s="15">
        <v>5</v>
      </c>
      <c r="C15" s="46" t="s">
        <v>1173</v>
      </c>
      <c r="D15" s="21" t="s">
        <v>361</v>
      </c>
      <c r="E15" s="35">
        <v>1330745</v>
      </c>
      <c r="F15" s="35">
        <f t="shared" si="0"/>
        <v>1330745</v>
      </c>
      <c r="G15" s="35"/>
      <c r="H15" s="35">
        <f t="shared" si="1"/>
        <v>1330745</v>
      </c>
    </row>
    <row r="16" spans="2:9" x14ac:dyDescent="0.3">
      <c r="B16" s="15">
        <v>6</v>
      </c>
      <c r="C16" s="46" t="s">
        <v>1174</v>
      </c>
      <c r="D16" s="21" t="s">
        <v>362</v>
      </c>
      <c r="E16" s="35">
        <v>1064255</v>
      </c>
      <c r="F16" s="35">
        <f t="shared" si="0"/>
        <v>1064255</v>
      </c>
      <c r="G16" s="35"/>
      <c r="H16" s="35">
        <f t="shared" si="1"/>
        <v>1064255</v>
      </c>
    </row>
    <row r="17" spans="2:8" x14ac:dyDescent="0.3">
      <c r="B17" s="15">
        <v>7</v>
      </c>
      <c r="C17" s="46" t="s">
        <v>1175</v>
      </c>
      <c r="D17" s="21" t="s">
        <v>363</v>
      </c>
      <c r="E17" s="35">
        <v>183248</v>
      </c>
      <c r="F17" s="35">
        <f t="shared" si="0"/>
        <v>183248</v>
      </c>
      <c r="G17" s="35"/>
      <c r="H17" s="35">
        <f t="shared" si="1"/>
        <v>183248</v>
      </c>
    </row>
    <row r="18" spans="2:8" x14ac:dyDescent="0.3">
      <c r="B18" s="15"/>
      <c r="C18" s="16"/>
      <c r="D18" s="25" t="s">
        <v>371</v>
      </c>
      <c r="E18" s="33">
        <f>SUM(E12:E17)</f>
        <v>115605336</v>
      </c>
      <c r="F18" s="33">
        <f>SUM(F12:F17)</f>
        <v>115605336</v>
      </c>
      <c r="G18" s="33">
        <f>SUM(G12:G17)</f>
        <v>0</v>
      </c>
      <c r="H18" s="33">
        <f>SUM(H12:H17)</f>
        <v>115605336</v>
      </c>
    </row>
    <row r="19" spans="2:8" s="29" customFormat="1" ht="5.0999999999999996" customHeight="1" x14ac:dyDescent="0.3">
      <c r="C19" s="26"/>
      <c r="D19" s="27"/>
      <c r="E19" s="28"/>
      <c r="F19" s="28"/>
      <c r="G19" s="28"/>
      <c r="H19" s="28"/>
    </row>
    <row r="20" spans="2:8" x14ac:dyDescent="0.3">
      <c r="E20" s="2"/>
      <c r="F20" s="2"/>
      <c r="G20" s="2"/>
      <c r="H20" s="2"/>
    </row>
    <row r="21" spans="2:8" ht="15.6" x14ac:dyDescent="0.3">
      <c r="B21" s="73" t="s">
        <v>372</v>
      </c>
    </row>
    <row r="23" spans="2:8" x14ac:dyDescent="0.3">
      <c r="B23" s="14"/>
      <c r="C23" s="42" t="s">
        <v>3</v>
      </c>
      <c r="D23" s="14" t="s">
        <v>4</v>
      </c>
      <c r="E23" s="14" t="s">
        <v>5</v>
      </c>
    </row>
    <row r="24" spans="2:8" x14ac:dyDescent="0.3">
      <c r="B24" s="15">
        <v>1</v>
      </c>
      <c r="C24" s="16" t="s">
        <v>373</v>
      </c>
      <c r="D24" s="17" t="s">
        <v>314</v>
      </c>
      <c r="E24" s="17" t="s">
        <v>374</v>
      </c>
    </row>
    <row r="25" spans="2:8" x14ac:dyDescent="0.3">
      <c r="B25" s="15">
        <v>2</v>
      </c>
      <c r="C25" s="70" t="s">
        <v>375</v>
      </c>
      <c r="D25" s="21" t="s">
        <v>376</v>
      </c>
      <c r="E25" s="35">
        <v>1515887426</v>
      </c>
    </row>
    <row r="26" spans="2:8" x14ac:dyDescent="0.3">
      <c r="B26" s="15">
        <v>3</v>
      </c>
      <c r="C26" s="70" t="s">
        <v>377</v>
      </c>
      <c r="D26" s="21" t="s">
        <v>378</v>
      </c>
      <c r="E26" s="35">
        <v>1485183539</v>
      </c>
    </row>
    <row r="27" spans="2:8" x14ac:dyDescent="0.3">
      <c r="B27" s="15">
        <v>4</v>
      </c>
      <c r="C27" s="70" t="s">
        <v>379</v>
      </c>
      <c r="D27" s="21" t="s">
        <v>380</v>
      </c>
      <c r="E27" s="35">
        <f>E25-E26</f>
        <v>30703887</v>
      </c>
    </row>
    <row r="28" spans="2:8" x14ac:dyDescent="0.3">
      <c r="B28" s="15">
        <v>5</v>
      </c>
      <c r="C28" s="70" t="s">
        <v>381</v>
      </c>
      <c r="D28" s="21" t="s">
        <v>382</v>
      </c>
      <c r="E28" s="35">
        <v>109855989</v>
      </c>
    </row>
    <row r="29" spans="2:8" x14ac:dyDescent="0.3">
      <c r="B29" s="15">
        <v>6</v>
      </c>
      <c r="C29" s="70" t="s">
        <v>383</v>
      </c>
      <c r="D29" s="21" t="s">
        <v>384</v>
      </c>
      <c r="E29" s="35">
        <v>24954540</v>
      </c>
    </row>
    <row r="30" spans="2:8" x14ac:dyDescent="0.3">
      <c r="B30" s="15">
        <v>7</v>
      </c>
      <c r="C30" s="70" t="s">
        <v>385</v>
      </c>
      <c r="D30" s="21" t="s">
        <v>386</v>
      </c>
      <c r="E30" s="35">
        <f>E28-E29</f>
        <v>84901449</v>
      </c>
    </row>
    <row r="31" spans="2:8" x14ac:dyDescent="0.3">
      <c r="B31" s="15">
        <v>8</v>
      </c>
      <c r="C31" s="70" t="s">
        <v>387</v>
      </c>
      <c r="D31" s="21" t="s">
        <v>388</v>
      </c>
      <c r="E31" s="35">
        <f>E27+E30</f>
        <v>115605336</v>
      </c>
    </row>
    <row r="32" spans="2:8" x14ac:dyDescent="0.3">
      <c r="B32" s="15">
        <v>9</v>
      </c>
      <c r="C32" s="70" t="s">
        <v>389</v>
      </c>
      <c r="D32" s="21" t="s">
        <v>390</v>
      </c>
      <c r="E32" s="35"/>
    </row>
    <row r="33" spans="2:5" x14ac:dyDescent="0.3">
      <c r="B33" s="15">
        <v>10</v>
      </c>
      <c r="C33" s="70" t="s">
        <v>391</v>
      </c>
      <c r="D33" s="21" t="s">
        <v>392</v>
      </c>
      <c r="E33" s="35"/>
    </row>
    <row r="34" spans="2:5" x14ac:dyDescent="0.3">
      <c r="B34" s="15">
        <v>11</v>
      </c>
      <c r="C34" s="70" t="s">
        <v>393</v>
      </c>
      <c r="D34" s="21" t="s">
        <v>394</v>
      </c>
      <c r="E34" s="35">
        <f>E32-E33</f>
        <v>0</v>
      </c>
    </row>
    <row r="35" spans="2:5" x14ac:dyDescent="0.3">
      <c r="B35" s="15">
        <v>12</v>
      </c>
      <c r="C35" s="70" t="s">
        <v>395</v>
      </c>
      <c r="D35" s="21" t="s">
        <v>396</v>
      </c>
      <c r="E35" s="35"/>
    </row>
    <row r="36" spans="2:5" x14ac:dyDescent="0.3">
      <c r="B36" s="15">
        <v>13</v>
      </c>
      <c r="C36" s="70" t="s">
        <v>397</v>
      </c>
      <c r="D36" s="21" t="s">
        <v>398</v>
      </c>
      <c r="E36" s="35"/>
    </row>
    <row r="37" spans="2:5" x14ac:dyDescent="0.3">
      <c r="B37" s="15">
        <v>14</v>
      </c>
      <c r="C37" s="70" t="s">
        <v>399</v>
      </c>
      <c r="D37" s="21" t="s">
        <v>400</v>
      </c>
      <c r="E37" s="35">
        <f>E35-E36</f>
        <v>0</v>
      </c>
    </row>
    <row r="38" spans="2:5" x14ac:dyDescent="0.3">
      <c r="B38" s="15">
        <v>15</v>
      </c>
      <c r="C38" s="70" t="s">
        <v>401</v>
      </c>
      <c r="D38" s="21" t="s">
        <v>402</v>
      </c>
      <c r="E38" s="35">
        <f>E34+E37</f>
        <v>0</v>
      </c>
    </row>
    <row r="39" spans="2:5" x14ac:dyDescent="0.3">
      <c r="B39" s="15">
        <v>16</v>
      </c>
      <c r="C39" s="49" t="s">
        <v>403</v>
      </c>
      <c r="D39" s="43" t="s">
        <v>404</v>
      </c>
      <c r="E39" s="33">
        <f>E31+E38</f>
        <v>115605336</v>
      </c>
    </row>
    <row r="40" spans="2:5" x14ac:dyDescent="0.3">
      <c r="B40" s="15">
        <v>17</v>
      </c>
      <c r="C40" s="70" t="s">
        <v>405</v>
      </c>
      <c r="D40" s="21" t="s">
        <v>406</v>
      </c>
      <c r="E40" s="35"/>
    </row>
    <row r="41" spans="2:5" x14ac:dyDescent="0.3">
      <c r="B41" s="15">
        <v>18</v>
      </c>
      <c r="C41" s="70" t="s">
        <v>407</v>
      </c>
      <c r="D41" s="21" t="s">
        <v>408</v>
      </c>
      <c r="E41" s="35">
        <f>E31-E40</f>
        <v>115605336</v>
      </c>
    </row>
    <row r="42" spans="2:5" x14ac:dyDescent="0.3">
      <c r="B42" s="15">
        <v>19</v>
      </c>
      <c r="C42" s="70" t="s">
        <v>409</v>
      </c>
      <c r="D42" s="21" t="s">
        <v>410</v>
      </c>
      <c r="E42" s="35"/>
    </row>
    <row r="43" spans="2:5" x14ac:dyDescent="0.3">
      <c r="B43" s="15">
        <v>20</v>
      </c>
      <c r="C43" s="75" t="s">
        <v>411</v>
      </c>
      <c r="D43" s="78" t="s">
        <v>412</v>
      </c>
      <c r="E43" s="35">
        <f>E38-E42</f>
        <v>0</v>
      </c>
    </row>
    <row r="44" spans="2:5" ht="4.8" customHeight="1" x14ac:dyDescent="0.3"/>
  </sheetData>
  <mergeCells count="4">
    <mergeCell ref="B2:H2"/>
    <mergeCell ref="B4:H4"/>
    <mergeCell ref="B5:H5"/>
    <mergeCell ref="B6:H6"/>
  </mergeCells>
  <pageMargins left="0.7" right="0.7" top="0.75" bottom="0.75" header="0.3" footer="0.3"/>
  <pageSetup paperSize="9" scale="71"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5D2DB5-9F43-4BB8-BF35-B2BDD8496E81}">
  <dimension ref="B1:H40"/>
  <sheetViews>
    <sheetView view="pageBreakPreview" zoomScale="60" zoomScaleNormal="100" workbookViewId="0">
      <selection activeCell="E17" sqref="E17"/>
    </sheetView>
  </sheetViews>
  <sheetFormatPr defaultColWidth="9" defaultRowHeight="13.2" x14ac:dyDescent="0.3"/>
  <cols>
    <col min="1" max="1" width="0.88671875" style="2" customWidth="1"/>
    <col min="2" max="2" width="3.6640625" style="2" customWidth="1"/>
    <col min="3" max="3" width="15" style="71" customWidth="1"/>
    <col min="4" max="4" width="59.6640625" style="2" customWidth="1"/>
    <col min="5" max="7" width="12.6640625" style="3" customWidth="1"/>
    <col min="8" max="8" width="0.88671875" style="2" customWidth="1"/>
    <col min="9" max="16384" width="9" style="2"/>
  </cols>
  <sheetData>
    <row r="1" spans="2:8" ht="5.0999999999999996" customHeight="1" x14ac:dyDescent="0.3"/>
    <row r="2" spans="2:8" ht="15" customHeight="1" x14ac:dyDescent="0.3">
      <c r="B2" s="118" t="s">
        <v>474</v>
      </c>
      <c r="C2" s="118"/>
      <c r="D2" s="118"/>
      <c r="E2" s="118"/>
      <c r="F2" s="118"/>
      <c r="G2" s="118"/>
    </row>
    <row r="3" spans="2:8" s="30" customFormat="1" ht="15" customHeight="1" x14ac:dyDescent="0.3">
      <c r="C3" s="72"/>
      <c r="D3" s="5"/>
      <c r="E3" s="6"/>
      <c r="F3" s="6"/>
      <c r="G3" s="6"/>
    </row>
    <row r="4" spans="2:8" s="9" customFormat="1" ht="15" customHeight="1" x14ac:dyDescent="0.3">
      <c r="B4" s="119" t="s">
        <v>0</v>
      </c>
      <c r="C4" s="119"/>
      <c r="D4" s="119"/>
      <c r="E4" s="119"/>
      <c r="F4" s="119"/>
      <c r="G4" s="119"/>
      <c r="H4" s="7"/>
    </row>
    <row r="5" spans="2:8" s="9" customFormat="1" ht="15" customHeight="1" x14ac:dyDescent="0.3">
      <c r="B5" s="119" t="s">
        <v>466</v>
      </c>
      <c r="C5" s="119"/>
      <c r="D5" s="119"/>
      <c r="E5" s="119"/>
      <c r="F5" s="119"/>
      <c r="G5" s="119"/>
      <c r="H5" s="7"/>
    </row>
    <row r="6" spans="2:8" s="9" customFormat="1" ht="15" customHeight="1" x14ac:dyDescent="0.3">
      <c r="B6" s="121" t="s">
        <v>1</v>
      </c>
      <c r="C6" s="121"/>
      <c r="D6" s="121"/>
      <c r="E6" s="121"/>
      <c r="F6" s="121"/>
      <c r="G6" s="121"/>
      <c r="H6" s="32"/>
    </row>
    <row r="7" spans="2:8" s="9" customFormat="1" ht="15" customHeight="1" x14ac:dyDescent="0.3">
      <c r="B7" s="8"/>
      <c r="C7" s="8"/>
      <c r="D7" s="8"/>
      <c r="E7" s="8"/>
      <c r="F7" s="8"/>
      <c r="G7" s="8"/>
      <c r="H7" s="32"/>
    </row>
    <row r="8" spans="2:8" s="9" customFormat="1" ht="15" customHeight="1" x14ac:dyDescent="0.3">
      <c r="B8" s="73"/>
      <c r="C8" s="8"/>
      <c r="D8" s="8"/>
      <c r="E8" s="8"/>
      <c r="F8" s="8"/>
      <c r="G8" s="8"/>
      <c r="H8" s="32"/>
    </row>
    <row r="9" spans="2:8" s="9" customFormat="1" ht="15" customHeight="1" x14ac:dyDescent="0.3">
      <c r="B9" s="74"/>
      <c r="C9" s="74"/>
      <c r="D9" s="74"/>
      <c r="E9" s="74"/>
      <c r="F9" s="74"/>
      <c r="G9" s="74"/>
      <c r="H9" s="32"/>
    </row>
    <row r="10" spans="2:8" s="9" customFormat="1" x14ac:dyDescent="0.3">
      <c r="B10" s="14"/>
      <c r="C10" s="42" t="s">
        <v>3</v>
      </c>
      <c r="D10" s="14" t="s">
        <v>4</v>
      </c>
      <c r="E10" s="14" t="s">
        <v>5</v>
      </c>
      <c r="F10" s="14" t="s">
        <v>6</v>
      </c>
      <c r="G10" s="14" t="s">
        <v>7</v>
      </c>
    </row>
    <row r="11" spans="2:8" s="9" customFormat="1" ht="52.8" x14ac:dyDescent="0.3">
      <c r="B11" s="14"/>
      <c r="C11" s="75" t="s">
        <v>413</v>
      </c>
      <c r="D11" s="14" t="s">
        <v>414</v>
      </c>
      <c r="E11" s="15" t="s">
        <v>415</v>
      </c>
      <c r="F11" s="15" t="s">
        <v>416</v>
      </c>
      <c r="G11" s="15" t="s">
        <v>417</v>
      </c>
    </row>
    <row r="12" spans="2:8" x14ac:dyDescent="0.3">
      <c r="B12" s="15">
        <v>1</v>
      </c>
      <c r="C12" s="46" t="s">
        <v>418</v>
      </c>
      <c r="D12" s="21" t="s">
        <v>419</v>
      </c>
      <c r="E12" s="35">
        <v>179964754</v>
      </c>
      <c r="F12" s="35">
        <v>179964754</v>
      </c>
      <c r="G12" s="76">
        <f>F12</f>
        <v>179964754</v>
      </c>
    </row>
    <row r="13" spans="2:8" x14ac:dyDescent="0.3">
      <c r="B13" s="15">
        <v>2</v>
      </c>
      <c r="C13" s="46" t="s">
        <v>420</v>
      </c>
      <c r="D13" s="21" t="s">
        <v>421</v>
      </c>
      <c r="E13" s="35">
        <v>11161692</v>
      </c>
      <c r="F13" s="35">
        <v>11161692</v>
      </c>
      <c r="G13" s="76">
        <f t="shared" ref="G13:G39" si="0">F13</f>
        <v>11161692</v>
      </c>
    </row>
    <row r="14" spans="2:8" s="23" customFormat="1" x14ac:dyDescent="0.3">
      <c r="B14" s="15">
        <v>3</v>
      </c>
      <c r="C14" s="46" t="s">
        <v>422</v>
      </c>
      <c r="D14" s="21" t="s">
        <v>423</v>
      </c>
      <c r="E14" s="35">
        <v>19674000</v>
      </c>
      <c r="F14" s="35">
        <v>21594000</v>
      </c>
      <c r="G14" s="76">
        <f t="shared" si="0"/>
        <v>21594000</v>
      </c>
    </row>
    <row r="15" spans="2:8" x14ac:dyDescent="0.3">
      <c r="B15" s="15">
        <v>4</v>
      </c>
      <c r="C15" s="46" t="s">
        <v>424</v>
      </c>
      <c r="D15" s="21" t="s">
        <v>425</v>
      </c>
      <c r="E15" s="35">
        <v>134426</v>
      </c>
      <c r="F15" s="35">
        <v>134426</v>
      </c>
      <c r="G15" s="76">
        <f t="shared" si="0"/>
        <v>134426</v>
      </c>
    </row>
    <row r="16" spans="2:8" x14ac:dyDescent="0.3">
      <c r="B16" s="15">
        <v>5</v>
      </c>
      <c r="C16" s="46" t="s">
        <v>426</v>
      </c>
      <c r="D16" s="21" t="s">
        <v>427</v>
      </c>
      <c r="E16" s="35">
        <v>11146032</v>
      </c>
      <c r="F16" s="35">
        <v>11146032</v>
      </c>
      <c r="G16" s="76">
        <f t="shared" si="0"/>
        <v>11146032</v>
      </c>
    </row>
    <row r="17" spans="2:7" x14ac:dyDescent="0.3">
      <c r="B17" s="15">
        <v>6</v>
      </c>
      <c r="C17" s="46" t="s">
        <v>428</v>
      </c>
      <c r="D17" s="21" t="s">
        <v>429</v>
      </c>
      <c r="E17" s="35">
        <v>16867406</v>
      </c>
      <c r="F17" s="35">
        <v>16867406</v>
      </c>
      <c r="G17" s="76">
        <f t="shared" si="0"/>
        <v>16867406</v>
      </c>
    </row>
    <row r="18" spans="2:7" x14ac:dyDescent="0.3">
      <c r="B18" s="15">
        <v>7</v>
      </c>
      <c r="C18" s="46" t="s">
        <v>430</v>
      </c>
      <c r="D18" s="21" t="s">
        <v>431</v>
      </c>
      <c r="E18" s="35">
        <v>78945</v>
      </c>
      <c r="F18" s="35">
        <v>78945</v>
      </c>
      <c r="G18" s="76">
        <f t="shared" si="0"/>
        <v>78945</v>
      </c>
    </row>
    <row r="19" spans="2:7" x14ac:dyDescent="0.3">
      <c r="B19" s="15">
        <v>8</v>
      </c>
      <c r="C19" s="46" t="s">
        <v>432</v>
      </c>
      <c r="D19" s="21" t="s">
        <v>433</v>
      </c>
      <c r="E19" s="35">
        <v>3610011</v>
      </c>
      <c r="F19" s="35">
        <v>3610011</v>
      </c>
      <c r="G19" s="76">
        <f t="shared" si="0"/>
        <v>3610011</v>
      </c>
    </row>
    <row r="20" spans="2:7" x14ac:dyDescent="0.3">
      <c r="B20" s="15">
        <v>9</v>
      </c>
      <c r="C20" s="46" t="s">
        <v>434</v>
      </c>
      <c r="D20" s="21" t="s">
        <v>435</v>
      </c>
      <c r="E20" s="35">
        <v>24425396</v>
      </c>
      <c r="F20" s="35">
        <v>24425396</v>
      </c>
      <c r="G20" s="76">
        <f t="shared" si="0"/>
        <v>24425396</v>
      </c>
    </row>
    <row r="21" spans="2:7" x14ac:dyDescent="0.3">
      <c r="B21" s="15">
        <v>10</v>
      </c>
      <c r="C21" s="46" t="s">
        <v>436</v>
      </c>
      <c r="D21" s="21" t="s">
        <v>437</v>
      </c>
      <c r="E21" s="35">
        <v>107161600</v>
      </c>
      <c r="F21" s="35">
        <v>112071592</v>
      </c>
      <c r="G21" s="76">
        <f t="shared" si="0"/>
        <v>112071592</v>
      </c>
    </row>
    <row r="22" spans="2:7" ht="26.4" x14ac:dyDescent="0.3">
      <c r="B22" s="15">
        <v>11</v>
      </c>
      <c r="C22" s="46" t="s">
        <v>438</v>
      </c>
      <c r="D22" s="21" t="s">
        <v>439</v>
      </c>
      <c r="E22" s="35">
        <v>1434000</v>
      </c>
      <c r="F22" s="35">
        <v>1434000</v>
      </c>
      <c r="G22" s="76">
        <f t="shared" si="0"/>
        <v>1434000</v>
      </c>
    </row>
    <row r="23" spans="2:7" x14ac:dyDescent="0.3">
      <c r="B23" s="15">
        <v>12</v>
      </c>
      <c r="C23" s="46" t="s">
        <v>440</v>
      </c>
      <c r="D23" s="21" t="s">
        <v>441</v>
      </c>
      <c r="E23" s="35">
        <v>8604000</v>
      </c>
      <c r="F23" s="35">
        <v>8604000</v>
      </c>
      <c r="G23" s="76">
        <f t="shared" si="0"/>
        <v>8604000</v>
      </c>
    </row>
    <row r="24" spans="2:7" ht="26.4" x14ac:dyDescent="0.3">
      <c r="B24" s="15">
        <v>13</v>
      </c>
      <c r="C24" s="46" t="s">
        <v>442</v>
      </c>
      <c r="D24" s="21" t="s">
        <v>443</v>
      </c>
      <c r="E24" s="35">
        <v>47412000</v>
      </c>
      <c r="F24" s="35">
        <v>47412000</v>
      </c>
      <c r="G24" s="76">
        <f t="shared" si="0"/>
        <v>47412000</v>
      </c>
    </row>
    <row r="25" spans="2:7" ht="26.4" x14ac:dyDescent="0.3">
      <c r="B25" s="15">
        <v>14</v>
      </c>
      <c r="C25" s="46" t="s">
        <v>444</v>
      </c>
      <c r="D25" s="21" t="s">
        <v>445</v>
      </c>
      <c r="E25" s="35">
        <v>49873000</v>
      </c>
      <c r="F25" s="35">
        <v>51400880</v>
      </c>
      <c r="G25" s="76">
        <f t="shared" si="0"/>
        <v>51400880</v>
      </c>
    </row>
    <row r="26" spans="2:7" x14ac:dyDescent="0.3">
      <c r="B26" s="15">
        <v>15</v>
      </c>
      <c r="C26" s="46" t="s">
        <v>446</v>
      </c>
      <c r="D26" s="21" t="s">
        <v>447</v>
      </c>
      <c r="E26" s="35">
        <v>10183200</v>
      </c>
      <c r="F26" s="35">
        <v>10183200</v>
      </c>
      <c r="G26" s="76">
        <f t="shared" si="0"/>
        <v>10183200</v>
      </c>
    </row>
    <row r="27" spans="2:7" ht="26.4" x14ac:dyDescent="0.3">
      <c r="B27" s="15">
        <v>16</v>
      </c>
      <c r="C27" s="46" t="s">
        <v>448</v>
      </c>
      <c r="D27" s="21" t="s">
        <v>449</v>
      </c>
      <c r="E27" s="35">
        <v>34190000</v>
      </c>
      <c r="F27" s="35">
        <v>34190000</v>
      </c>
      <c r="G27" s="76">
        <f t="shared" si="0"/>
        <v>34190000</v>
      </c>
    </row>
    <row r="28" spans="2:7" x14ac:dyDescent="0.3">
      <c r="B28" s="15">
        <v>17</v>
      </c>
      <c r="C28" s="46" t="s">
        <v>450</v>
      </c>
      <c r="D28" s="21" t="s">
        <v>451</v>
      </c>
      <c r="E28" s="35">
        <v>65240100</v>
      </c>
      <c r="F28" s="35">
        <v>65240100</v>
      </c>
      <c r="G28" s="76">
        <f t="shared" si="0"/>
        <v>65240100</v>
      </c>
    </row>
    <row r="29" spans="2:7" x14ac:dyDescent="0.3">
      <c r="B29" s="15">
        <v>18</v>
      </c>
      <c r="C29" s="46" t="s">
        <v>452</v>
      </c>
      <c r="D29" s="21" t="s">
        <v>453</v>
      </c>
      <c r="E29" s="35">
        <v>32927407</v>
      </c>
      <c r="F29" s="35">
        <v>32927407</v>
      </c>
      <c r="G29" s="76">
        <f t="shared" si="0"/>
        <v>32927407</v>
      </c>
    </row>
    <row r="30" spans="2:7" x14ac:dyDescent="0.3">
      <c r="B30" s="15">
        <v>19</v>
      </c>
      <c r="C30" s="46" t="s">
        <v>454</v>
      </c>
      <c r="D30" s="21" t="s">
        <v>455</v>
      </c>
      <c r="E30" s="35">
        <v>26860400</v>
      </c>
      <c r="F30" s="35">
        <v>31195115</v>
      </c>
      <c r="G30" s="76">
        <f t="shared" si="0"/>
        <v>31195115</v>
      </c>
    </row>
    <row r="31" spans="2:7" x14ac:dyDescent="0.3">
      <c r="B31" s="15">
        <v>20</v>
      </c>
      <c r="C31" s="46" t="s">
        <v>456</v>
      </c>
      <c r="D31" s="21" t="s">
        <v>457</v>
      </c>
      <c r="E31" s="35">
        <v>40581494</v>
      </c>
      <c r="F31" s="35">
        <v>40581494</v>
      </c>
      <c r="G31" s="76">
        <f t="shared" si="0"/>
        <v>40581494</v>
      </c>
    </row>
    <row r="32" spans="2:7" x14ac:dyDescent="0.3">
      <c r="B32" s="15">
        <v>21</v>
      </c>
      <c r="C32" s="46" t="s">
        <v>458</v>
      </c>
      <c r="D32" s="21" t="s">
        <v>459</v>
      </c>
      <c r="E32" s="35">
        <v>2538780</v>
      </c>
      <c r="F32" s="35">
        <v>2538780</v>
      </c>
      <c r="G32" s="76">
        <f t="shared" si="0"/>
        <v>2538780</v>
      </c>
    </row>
    <row r="33" spans="2:7" ht="26.4" x14ac:dyDescent="0.3">
      <c r="B33" s="15">
        <v>22</v>
      </c>
      <c r="C33" s="46" t="s">
        <v>460</v>
      </c>
      <c r="D33" s="21" t="s">
        <v>461</v>
      </c>
      <c r="E33" s="35">
        <v>10334710</v>
      </c>
      <c r="F33" s="35">
        <v>13099862</v>
      </c>
      <c r="G33" s="76">
        <f t="shared" si="0"/>
        <v>13099862</v>
      </c>
    </row>
    <row r="34" spans="2:7" x14ac:dyDescent="0.3">
      <c r="B34" s="15">
        <v>23</v>
      </c>
      <c r="C34" s="46" t="s">
        <v>462</v>
      </c>
      <c r="D34" s="21" t="s">
        <v>463</v>
      </c>
      <c r="E34" s="35"/>
      <c r="F34" s="35">
        <v>694604</v>
      </c>
      <c r="G34" s="76">
        <f t="shared" si="0"/>
        <v>694604</v>
      </c>
    </row>
    <row r="35" spans="2:7" x14ac:dyDescent="0.3">
      <c r="B35" s="15">
        <v>24</v>
      </c>
      <c r="C35" s="70" t="s">
        <v>467</v>
      </c>
      <c r="D35" s="21" t="s">
        <v>468</v>
      </c>
      <c r="E35" s="35"/>
      <c r="F35" s="35">
        <v>4845798</v>
      </c>
      <c r="G35" s="76">
        <f t="shared" si="0"/>
        <v>4845798</v>
      </c>
    </row>
    <row r="36" spans="2:7" ht="26.4" x14ac:dyDescent="0.3">
      <c r="B36" s="15">
        <v>25</v>
      </c>
      <c r="C36" s="70" t="s">
        <v>470</v>
      </c>
      <c r="D36" s="21" t="s">
        <v>469</v>
      </c>
      <c r="E36" s="35"/>
      <c r="F36" s="35">
        <v>4346575</v>
      </c>
      <c r="G36" s="76">
        <f t="shared" si="0"/>
        <v>4346575</v>
      </c>
    </row>
    <row r="37" spans="2:7" x14ac:dyDescent="0.3">
      <c r="B37" s="15">
        <v>26</v>
      </c>
      <c r="C37" s="46" t="s">
        <v>464</v>
      </c>
      <c r="D37" s="21" t="s">
        <v>465</v>
      </c>
      <c r="E37" s="35"/>
      <c r="F37" s="35">
        <v>14241111</v>
      </c>
      <c r="G37" s="76">
        <f>F37</f>
        <v>14241111</v>
      </c>
    </row>
    <row r="38" spans="2:7" x14ac:dyDescent="0.3">
      <c r="B38" s="15">
        <v>27</v>
      </c>
      <c r="C38" s="46" t="s">
        <v>471</v>
      </c>
      <c r="D38" s="21" t="s">
        <v>472</v>
      </c>
      <c r="E38" s="35">
        <v>18000000</v>
      </c>
      <c r="F38" s="35">
        <v>25394534</v>
      </c>
      <c r="G38" s="76">
        <f t="shared" si="0"/>
        <v>25394534</v>
      </c>
    </row>
    <row r="39" spans="2:7" s="41" customFormat="1" x14ac:dyDescent="0.3">
      <c r="B39" s="17"/>
      <c r="C39" s="63"/>
      <c r="D39" s="43" t="s">
        <v>473</v>
      </c>
      <c r="E39" s="33">
        <v>724733681</v>
      </c>
      <c r="F39" s="33">
        <v>769383714</v>
      </c>
      <c r="G39" s="77">
        <f t="shared" si="0"/>
        <v>769383714</v>
      </c>
    </row>
    <row r="40" spans="2:7" ht="4.8" customHeight="1" x14ac:dyDescent="0.3"/>
  </sheetData>
  <mergeCells count="4">
    <mergeCell ref="B2:G2"/>
    <mergeCell ref="B4:G4"/>
    <mergeCell ref="B5:G5"/>
    <mergeCell ref="B6:G6"/>
  </mergeCells>
  <pageMargins left="0.7" right="0.7" top="0.75" bottom="0.75" header="0.3" footer="0.3"/>
  <pageSetup paperSize="9" scale="74" orientation="portrait" verticalDpi="0" r:id="rId1"/>
  <colBreaks count="1" manualBreakCount="1">
    <brk id="8" max="39"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97666A-7638-4267-86F0-AB4EECD42D91}">
  <dimension ref="B1:H32"/>
  <sheetViews>
    <sheetView view="pageBreakPreview" zoomScaleNormal="100" zoomScaleSheetLayoutView="100" workbookViewId="0">
      <selection activeCell="F13" sqref="F13"/>
    </sheetView>
  </sheetViews>
  <sheetFormatPr defaultColWidth="9" defaultRowHeight="13.2" x14ac:dyDescent="0.3"/>
  <cols>
    <col min="1" max="1" width="0.88671875" style="2" customWidth="1"/>
    <col min="2" max="2" width="3.6640625" style="2" customWidth="1"/>
    <col min="3" max="3" width="4.6640625" style="1" customWidth="1"/>
    <col min="4" max="4" width="30.6640625" style="2" customWidth="1"/>
    <col min="5" max="5" width="50.6640625" style="3" customWidth="1"/>
    <col min="6" max="6" width="12.6640625" style="3" customWidth="1"/>
    <col min="7" max="7" width="0.88671875" style="2" customWidth="1"/>
    <col min="8" max="16384" width="9" style="2"/>
  </cols>
  <sheetData>
    <row r="1" spans="2:8" ht="4.8" customHeight="1" x14ac:dyDescent="0.3"/>
    <row r="2" spans="2:8" ht="15.6" customHeight="1" x14ac:dyDescent="0.3">
      <c r="B2" s="118" t="s">
        <v>523</v>
      </c>
      <c r="C2" s="118"/>
      <c r="D2" s="118"/>
      <c r="E2" s="118"/>
      <c r="F2" s="118"/>
      <c r="G2" s="118"/>
    </row>
    <row r="3" spans="2:8" s="30" customFormat="1" ht="15" customHeight="1" x14ac:dyDescent="0.3">
      <c r="C3" s="31"/>
      <c r="D3" s="5"/>
      <c r="E3" s="6"/>
      <c r="F3" s="6"/>
      <c r="G3" s="6"/>
      <c r="H3" s="6"/>
    </row>
    <row r="4" spans="2:8" s="9" customFormat="1" ht="15.6" x14ac:dyDescent="0.3">
      <c r="B4" s="119" t="s">
        <v>0</v>
      </c>
      <c r="C4" s="119"/>
      <c r="D4" s="119"/>
      <c r="E4" s="119"/>
      <c r="F4" s="119"/>
      <c r="G4" s="7"/>
      <c r="H4" s="7"/>
    </row>
    <row r="5" spans="2:8" s="9" customFormat="1" ht="15.6" x14ac:dyDescent="0.3">
      <c r="B5" s="119" t="s">
        <v>475</v>
      </c>
      <c r="C5" s="119"/>
      <c r="D5" s="119"/>
      <c r="E5" s="119"/>
      <c r="F5" s="119"/>
      <c r="G5" s="7"/>
      <c r="H5" s="7"/>
    </row>
    <row r="6" spans="2:8" s="9" customFormat="1" x14ac:dyDescent="0.3">
      <c r="B6" s="121" t="s">
        <v>1</v>
      </c>
      <c r="C6" s="121"/>
      <c r="D6" s="121"/>
      <c r="E6" s="121"/>
      <c r="F6" s="121"/>
      <c r="G6" s="32"/>
      <c r="H6" s="32"/>
    </row>
    <row r="7" spans="2:8" s="9" customFormat="1" x14ac:dyDescent="0.3">
      <c r="C7" s="68"/>
      <c r="D7" s="68"/>
      <c r="E7" s="68"/>
      <c r="F7" s="69"/>
    </row>
    <row r="8" spans="2:8" s="9" customFormat="1" x14ac:dyDescent="0.3">
      <c r="B8" s="25"/>
      <c r="C8" s="42" t="s">
        <v>3</v>
      </c>
      <c r="D8" s="14" t="s">
        <v>4</v>
      </c>
      <c r="E8" s="14" t="s">
        <v>5</v>
      </c>
      <c r="F8" s="14" t="s">
        <v>6</v>
      </c>
    </row>
    <row r="9" spans="2:8" ht="26.4" x14ac:dyDescent="0.3">
      <c r="B9" s="15">
        <v>1</v>
      </c>
      <c r="C9" s="16" t="s">
        <v>12</v>
      </c>
      <c r="D9" s="17" t="s">
        <v>476</v>
      </c>
      <c r="E9" s="17" t="s">
        <v>477</v>
      </c>
      <c r="F9" s="17" t="s">
        <v>478</v>
      </c>
    </row>
    <row r="10" spans="2:8" ht="26.4" x14ac:dyDescent="0.3">
      <c r="B10" s="15">
        <v>2</v>
      </c>
      <c r="C10" s="70" t="s">
        <v>479</v>
      </c>
      <c r="D10" s="21" t="s">
        <v>480</v>
      </c>
      <c r="E10" s="35" t="s">
        <v>481</v>
      </c>
      <c r="F10" s="35">
        <v>980700</v>
      </c>
    </row>
    <row r="11" spans="2:8" x14ac:dyDescent="0.3">
      <c r="B11" s="15">
        <v>3</v>
      </c>
      <c r="C11" s="70" t="s">
        <v>482</v>
      </c>
      <c r="D11" s="21" t="s">
        <v>483</v>
      </c>
      <c r="E11" s="35" t="s">
        <v>484</v>
      </c>
      <c r="F11" s="35">
        <v>3039693</v>
      </c>
    </row>
    <row r="12" spans="2:8" x14ac:dyDescent="0.3">
      <c r="B12" s="15">
        <v>4</v>
      </c>
      <c r="C12" s="70" t="s">
        <v>485</v>
      </c>
      <c r="D12" s="21" t="s">
        <v>486</v>
      </c>
      <c r="E12" s="35" t="s">
        <v>487</v>
      </c>
      <c r="F12" s="35">
        <v>1200000</v>
      </c>
    </row>
    <row r="13" spans="2:8" x14ac:dyDescent="0.3">
      <c r="B13" s="15">
        <v>5</v>
      </c>
      <c r="C13" s="70" t="s">
        <v>488</v>
      </c>
      <c r="D13" s="21" t="s">
        <v>489</v>
      </c>
      <c r="E13" s="35" t="s">
        <v>490</v>
      </c>
      <c r="F13" s="35">
        <v>159250</v>
      </c>
    </row>
    <row r="14" spans="2:8" ht="26.4" x14ac:dyDescent="0.3">
      <c r="B14" s="15">
        <v>6</v>
      </c>
      <c r="C14" s="70" t="s">
        <v>491</v>
      </c>
      <c r="D14" s="21" t="s">
        <v>492</v>
      </c>
      <c r="E14" s="35" t="s">
        <v>493</v>
      </c>
      <c r="F14" s="35">
        <v>10959100</v>
      </c>
    </row>
    <row r="15" spans="2:8" x14ac:dyDescent="0.3">
      <c r="B15" s="15">
        <v>7</v>
      </c>
      <c r="C15" s="70" t="s">
        <v>494</v>
      </c>
      <c r="D15" s="21" t="s">
        <v>495</v>
      </c>
      <c r="E15" s="35" t="s">
        <v>496</v>
      </c>
      <c r="F15" s="35">
        <v>385030</v>
      </c>
    </row>
    <row r="16" spans="2:8" s="23" customFormat="1" x14ac:dyDescent="0.3">
      <c r="B16" s="15">
        <v>8</v>
      </c>
      <c r="C16" s="70" t="s">
        <v>497</v>
      </c>
      <c r="D16" s="21" t="s">
        <v>486</v>
      </c>
      <c r="E16" s="35" t="s">
        <v>498</v>
      </c>
      <c r="F16" s="35">
        <v>500000</v>
      </c>
    </row>
    <row r="17" spans="2:6" x14ac:dyDescent="0.3">
      <c r="B17" s="15">
        <v>9</v>
      </c>
      <c r="C17" s="70" t="s">
        <v>499</v>
      </c>
      <c r="D17" s="21" t="s">
        <v>486</v>
      </c>
      <c r="E17" s="35" t="s">
        <v>500</v>
      </c>
      <c r="F17" s="35">
        <v>500000</v>
      </c>
    </row>
    <row r="18" spans="2:6" x14ac:dyDescent="0.3">
      <c r="B18" s="15">
        <v>10</v>
      </c>
      <c r="C18" s="70" t="s">
        <v>501</v>
      </c>
      <c r="D18" s="21" t="s">
        <v>486</v>
      </c>
      <c r="E18" s="35" t="s">
        <v>502</v>
      </c>
      <c r="F18" s="35">
        <v>1570000</v>
      </c>
    </row>
    <row r="19" spans="2:6" ht="26.4" x14ac:dyDescent="0.3">
      <c r="B19" s="15">
        <v>11</v>
      </c>
      <c r="C19" s="70" t="s">
        <v>503</v>
      </c>
      <c r="D19" s="21" t="s">
        <v>504</v>
      </c>
      <c r="E19" s="35" t="s">
        <v>505</v>
      </c>
      <c r="F19" s="35">
        <v>778000</v>
      </c>
    </row>
    <row r="20" spans="2:6" x14ac:dyDescent="0.3">
      <c r="B20" s="15">
        <v>12</v>
      </c>
      <c r="C20" s="70" t="s">
        <v>506</v>
      </c>
      <c r="D20" s="21" t="s">
        <v>507</v>
      </c>
      <c r="E20" s="35" t="s">
        <v>508</v>
      </c>
      <c r="F20" s="35">
        <v>5408306</v>
      </c>
    </row>
    <row r="21" spans="2:6" ht="26.4" x14ac:dyDescent="0.3">
      <c r="B21" s="15">
        <v>13</v>
      </c>
      <c r="C21" s="70" t="s">
        <v>509</v>
      </c>
      <c r="D21" s="21" t="s">
        <v>510</v>
      </c>
      <c r="E21" s="35" t="s">
        <v>511</v>
      </c>
      <c r="F21" s="35">
        <v>6600000</v>
      </c>
    </row>
    <row r="22" spans="2:6" ht="26.4" x14ac:dyDescent="0.3">
      <c r="B22" s="15">
        <v>14</v>
      </c>
      <c r="C22" s="70" t="s">
        <v>512</v>
      </c>
      <c r="D22" s="21" t="s">
        <v>513</v>
      </c>
      <c r="E22" s="35" t="s">
        <v>484</v>
      </c>
      <c r="F22" s="35">
        <v>100000</v>
      </c>
    </row>
    <row r="23" spans="2:6" x14ac:dyDescent="0.3">
      <c r="B23" s="15">
        <v>15</v>
      </c>
      <c r="C23" s="70" t="s">
        <v>514</v>
      </c>
      <c r="D23" s="21" t="s">
        <v>515</v>
      </c>
      <c r="E23" s="35" t="s">
        <v>516</v>
      </c>
      <c r="F23" s="35">
        <v>100000</v>
      </c>
    </row>
    <row r="24" spans="2:6" x14ac:dyDescent="0.3">
      <c r="B24" s="15">
        <v>16</v>
      </c>
      <c r="C24" s="70" t="s">
        <v>517</v>
      </c>
      <c r="D24" s="21"/>
      <c r="E24" s="35"/>
      <c r="F24" s="35"/>
    </row>
    <row r="25" spans="2:6" x14ac:dyDescent="0.3">
      <c r="B25" s="15">
        <v>17</v>
      </c>
      <c r="C25" s="70" t="s">
        <v>518</v>
      </c>
      <c r="D25" s="21"/>
      <c r="E25" s="35"/>
      <c r="F25" s="35"/>
    </row>
    <row r="26" spans="2:6" x14ac:dyDescent="0.3">
      <c r="B26" s="15">
        <v>18</v>
      </c>
      <c r="C26" s="70" t="s">
        <v>519</v>
      </c>
      <c r="D26" s="21"/>
      <c r="E26" s="35"/>
      <c r="F26" s="35"/>
    </row>
    <row r="27" spans="2:6" x14ac:dyDescent="0.3">
      <c r="B27" s="15">
        <v>19</v>
      </c>
      <c r="C27" s="70" t="s">
        <v>520</v>
      </c>
      <c r="D27" s="21"/>
      <c r="E27" s="35"/>
      <c r="F27" s="35"/>
    </row>
    <row r="28" spans="2:6" x14ac:dyDescent="0.3">
      <c r="B28" s="15">
        <v>20</v>
      </c>
      <c r="C28" s="70" t="s">
        <v>521</v>
      </c>
      <c r="D28" s="21"/>
      <c r="E28" s="35"/>
      <c r="F28" s="35"/>
    </row>
    <row r="29" spans="2:6" x14ac:dyDescent="0.3">
      <c r="B29" s="15">
        <v>21</v>
      </c>
      <c r="C29" s="70" t="s">
        <v>522</v>
      </c>
      <c r="D29" s="21"/>
      <c r="E29" s="35"/>
      <c r="F29" s="35"/>
    </row>
    <row r="30" spans="2:6" x14ac:dyDescent="0.3">
      <c r="B30" s="15">
        <v>22</v>
      </c>
      <c r="C30" s="38"/>
      <c r="D30" s="25" t="s">
        <v>312</v>
      </c>
      <c r="E30" s="33"/>
      <c r="F30" s="33">
        <f>SUM(F10:F29)</f>
        <v>32280079</v>
      </c>
    </row>
    <row r="31" spans="2:6" s="29" customFormat="1" ht="5.0999999999999996" customHeight="1" x14ac:dyDescent="0.3">
      <c r="C31" s="26"/>
      <c r="D31" s="27"/>
      <c r="E31" s="28"/>
      <c r="F31" s="28"/>
    </row>
    <row r="32" spans="2:6" x14ac:dyDescent="0.3">
      <c r="E32" s="2"/>
      <c r="F32" s="2"/>
    </row>
  </sheetData>
  <mergeCells count="4">
    <mergeCell ref="B4:F4"/>
    <mergeCell ref="B5:F5"/>
    <mergeCell ref="B6:F6"/>
    <mergeCell ref="B2:G2"/>
  </mergeCells>
  <pageMargins left="0.7" right="0.7" top="0.75" bottom="0.75" header="0.3" footer="0.3"/>
  <pageSetup paperSize="9" scale="84"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53EBE5-8157-469B-8CC8-52E5AC761DF9}">
  <dimension ref="B1:N145"/>
  <sheetViews>
    <sheetView view="pageBreakPreview" topLeftCell="A109" zoomScale="60" zoomScaleNormal="100" workbookViewId="0">
      <selection activeCell="B5" sqref="B5:H5"/>
    </sheetView>
  </sheetViews>
  <sheetFormatPr defaultColWidth="9" defaultRowHeight="13.2" x14ac:dyDescent="0.3"/>
  <cols>
    <col min="1" max="1" width="0.88671875" style="2" customWidth="1"/>
    <col min="2" max="2" width="3.6640625" style="2" customWidth="1"/>
    <col min="3" max="3" width="5.6640625" style="1" customWidth="1"/>
    <col min="4" max="4" width="65.6640625" style="2" customWidth="1"/>
    <col min="5" max="5" width="12.109375" style="3" bestFit="1" customWidth="1"/>
    <col min="6" max="6" width="12" style="3" bestFit="1" customWidth="1"/>
    <col min="7" max="7" width="12.109375" style="3" bestFit="1" customWidth="1"/>
    <col min="8" max="8" width="12" style="3" bestFit="1" customWidth="1"/>
    <col min="9" max="9" width="0.88671875" style="2" customWidth="1"/>
    <col min="10" max="10" width="9.44140625" style="2" bestFit="1" customWidth="1"/>
    <col min="11" max="16384" width="9" style="2"/>
  </cols>
  <sheetData>
    <row r="1" spans="2:8" ht="5.0999999999999996" customHeight="1" x14ac:dyDescent="0.3"/>
    <row r="2" spans="2:8" ht="15.6" x14ac:dyDescent="0.3">
      <c r="B2" s="118" t="s">
        <v>531</v>
      </c>
      <c r="C2" s="118"/>
      <c r="D2" s="118"/>
      <c r="E2" s="118"/>
      <c r="F2" s="118"/>
      <c r="G2" s="118"/>
      <c r="H2" s="118"/>
    </row>
    <row r="3" spans="2:8" s="30" customFormat="1" ht="14.4" x14ac:dyDescent="0.3">
      <c r="C3" s="31"/>
      <c r="D3" s="5"/>
      <c r="E3" s="6"/>
      <c r="F3" s="6"/>
      <c r="G3" s="6"/>
      <c r="H3" s="6"/>
    </row>
    <row r="4" spans="2:8" s="9" customFormat="1" ht="15.6" x14ac:dyDescent="0.3">
      <c r="B4" s="119" t="s">
        <v>0</v>
      </c>
      <c r="C4" s="119"/>
      <c r="D4" s="119"/>
      <c r="E4" s="119"/>
      <c r="F4" s="119"/>
      <c r="G4" s="119"/>
      <c r="H4" s="119"/>
    </row>
    <row r="5" spans="2:8" s="9" customFormat="1" ht="15.6" x14ac:dyDescent="0.3">
      <c r="B5" s="119" t="s">
        <v>524</v>
      </c>
      <c r="C5" s="119"/>
      <c r="D5" s="119"/>
      <c r="E5" s="119"/>
      <c r="F5" s="119"/>
      <c r="G5" s="119"/>
      <c r="H5" s="119"/>
    </row>
    <row r="6" spans="2:8" s="9" customFormat="1" x14ac:dyDescent="0.3">
      <c r="B6" s="121" t="s">
        <v>1</v>
      </c>
      <c r="C6" s="121"/>
      <c r="D6" s="121"/>
      <c r="E6" s="121"/>
      <c r="F6" s="121"/>
      <c r="G6" s="121"/>
      <c r="H6" s="121"/>
    </row>
    <row r="7" spans="2:8" s="7" customFormat="1" ht="15.6" x14ac:dyDescent="0.3">
      <c r="B7" s="45" t="s">
        <v>2</v>
      </c>
      <c r="C7" s="45"/>
      <c r="D7" s="45"/>
      <c r="E7" s="45"/>
      <c r="F7" s="45"/>
      <c r="G7" s="45"/>
      <c r="H7" s="45"/>
    </row>
    <row r="8" spans="2:8" s="7" customFormat="1" ht="15.6" x14ac:dyDescent="0.3">
      <c r="B8" s="94"/>
      <c r="C8" s="95"/>
      <c r="D8" s="96"/>
      <c r="E8" s="97"/>
      <c r="F8" s="97"/>
      <c r="G8" s="97"/>
      <c r="H8" s="98"/>
    </row>
    <row r="9" spans="2:8" s="9" customFormat="1" x14ac:dyDescent="0.3">
      <c r="B9" s="14"/>
      <c r="C9" s="42" t="s">
        <v>3</v>
      </c>
      <c r="D9" s="14" t="s">
        <v>4</v>
      </c>
      <c r="E9" s="14" t="s">
        <v>5</v>
      </c>
      <c r="F9" s="14" t="s">
        <v>6</v>
      </c>
      <c r="G9" s="14" t="s">
        <v>7</v>
      </c>
      <c r="H9" s="14" t="s">
        <v>8</v>
      </c>
    </row>
    <row r="10" spans="2:8" ht="26.4" x14ac:dyDescent="0.3">
      <c r="B10" s="15">
        <v>1</v>
      </c>
      <c r="C10" s="16" t="s">
        <v>340</v>
      </c>
      <c r="D10" s="17" t="s">
        <v>13</v>
      </c>
      <c r="E10" s="18" t="s">
        <v>525</v>
      </c>
      <c r="F10" s="18" t="s">
        <v>526</v>
      </c>
      <c r="G10" s="18" t="s">
        <v>527</v>
      </c>
      <c r="H10" s="18" t="s">
        <v>16</v>
      </c>
    </row>
    <row r="11" spans="2:8" s="48" customFormat="1" x14ac:dyDescent="0.3">
      <c r="B11" s="15">
        <v>2</v>
      </c>
      <c r="C11" s="49" t="s">
        <v>21</v>
      </c>
      <c r="D11" s="50" t="s">
        <v>22</v>
      </c>
      <c r="E11" s="33">
        <f>SUM(E12:E18)</f>
        <v>515215174</v>
      </c>
      <c r="F11" s="33">
        <f t="shared" ref="F11:G11" si="0">SUM(F12:F18)</f>
        <v>570587416</v>
      </c>
      <c r="G11" s="33">
        <f t="shared" si="0"/>
        <v>809031643</v>
      </c>
      <c r="H11" s="51">
        <v>769383714</v>
      </c>
    </row>
    <row r="12" spans="2:8" s="23" customFormat="1" x14ac:dyDescent="0.3">
      <c r="B12" s="15">
        <v>3</v>
      </c>
      <c r="C12" s="20" t="s">
        <v>23</v>
      </c>
      <c r="D12" s="21" t="s">
        <v>24</v>
      </c>
      <c r="E12" s="35">
        <v>203954381</v>
      </c>
      <c r="F12" s="35">
        <v>193864593</v>
      </c>
      <c r="G12" s="35">
        <v>182153951</v>
      </c>
      <c r="H12" s="52">
        <v>244557266</v>
      </c>
    </row>
    <row r="13" spans="2:8" x14ac:dyDescent="0.3">
      <c r="B13" s="15">
        <v>4</v>
      </c>
      <c r="C13" s="20" t="s">
        <v>25</v>
      </c>
      <c r="D13" s="21" t="s">
        <v>26</v>
      </c>
      <c r="E13" s="35">
        <v>108501020</v>
      </c>
      <c r="F13" s="35">
        <v>125064210</v>
      </c>
      <c r="G13" s="35">
        <v>150719827</v>
      </c>
      <c r="H13" s="52">
        <v>218521538</v>
      </c>
    </row>
    <row r="14" spans="2:8" x14ac:dyDescent="0.3">
      <c r="B14" s="15">
        <v>5</v>
      </c>
      <c r="C14" s="20" t="s">
        <v>27</v>
      </c>
      <c r="D14" s="21" t="s">
        <v>28</v>
      </c>
      <c r="E14" s="35">
        <v>122560120</v>
      </c>
      <c r="F14" s="35">
        <v>153961630</v>
      </c>
      <c r="G14" s="35">
        <v>182183692</v>
      </c>
      <c r="H14" s="52">
        <v>208182698</v>
      </c>
    </row>
    <row r="15" spans="2:8" x14ac:dyDescent="0.3">
      <c r="B15" s="15">
        <v>6</v>
      </c>
      <c r="C15" s="20" t="s">
        <v>29</v>
      </c>
      <c r="D15" s="21" t="s">
        <v>30</v>
      </c>
      <c r="E15" s="35">
        <v>48089735</v>
      </c>
      <c r="F15" s="35">
        <v>53259526</v>
      </c>
      <c r="G15" s="35">
        <v>75895211</v>
      </c>
      <c r="H15" s="52">
        <v>75135373</v>
      </c>
    </row>
    <row r="16" spans="2:8" x14ac:dyDescent="0.3">
      <c r="B16" s="15">
        <v>7</v>
      </c>
      <c r="C16" s="20" t="s">
        <v>31</v>
      </c>
      <c r="D16" s="21" t="s">
        <v>32</v>
      </c>
      <c r="E16" s="35">
        <v>10555710</v>
      </c>
      <c r="F16" s="35">
        <v>10509537</v>
      </c>
      <c r="G16" s="35">
        <v>12749132</v>
      </c>
      <c r="H16" s="52">
        <v>13099862</v>
      </c>
    </row>
    <row r="17" spans="2:8" x14ac:dyDescent="0.3">
      <c r="B17" s="15">
        <v>8</v>
      </c>
      <c r="C17" s="20" t="s">
        <v>33</v>
      </c>
      <c r="D17" s="21" t="s">
        <v>34</v>
      </c>
      <c r="E17" s="35">
        <v>21554208</v>
      </c>
      <c r="F17" s="35">
        <v>33833420</v>
      </c>
      <c r="G17" s="35">
        <v>11586748</v>
      </c>
      <c r="H17" s="52">
        <v>9192373</v>
      </c>
    </row>
    <row r="18" spans="2:8" s="23" customFormat="1" x14ac:dyDescent="0.3">
      <c r="B18" s="15">
        <v>9</v>
      </c>
      <c r="C18" s="20" t="s">
        <v>35</v>
      </c>
      <c r="D18" s="21" t="s">
        <v>36</v>
      </c>
      <c r="E18" s="35"/>
      <c r="F18" s="35">
        <v>94500</v>
      </c>
      <c r="G18" s="35">
        <v>193743082</v>
      </c>
      <c r="H18" s="52">
        <v>694604</v>
      </c>
    </row>
    <row r="19" spans="2:8" s="23" customFormat="1" x14ac:dyDescent="0.3">
      <c r="B19" s="15">
        <v>10</v>
      </c>
      <c r="C19" s="49" t="s">
        <v>37</v>
      </c>
      <c r="D19" s="50" t="s">
        <v>38</v>
      </c>
      <c r="E19" s="33">
        <f>SUM(E20:E24)</f>
        <v>198062324</v>
      </c>
      <c r="F19" s="33">
        <f>SUM(F20:F24)</f>
        <v>172646522</v>
      </c>
      <c r="G19" s="33">
        <f>SUM(G20:G24)</f>
        <v>193743082</v>
      </c>
      <c r="H19" s="51">
        <v>198068757</v>
      </c>
    </row>
    <row r="20" spans="2:8" s="23" customFormat="1" x14ac:dyDescent="0.3">
      <c r="B20" s="15">
        <v>11</v>
      </c>
      <c r="C20" s="20" t="s">
        <v>39</v>
      </c>
      <c r="D20" s="21" t="s">
        <v>40</v>
      </c>
      <c r="E20" s="35">
        <v>0</v>
      </c>
      <c r="F20" s="35">
        <v>0</v>
      </c>
      <c r="G20" s="35">
        <v>0</v>
      </c>
      <c r="H20" s="52">
        <v>0</v>
      </c>
    </row>
    <row r="21" spans="2:8" s="23" customFormat="1" x14ac:dyDescent="0.3">
      <c r="B21" s="15">
        <v>12</v>
      </c>
      <c r="C21" s="20" t="s">
        <v>41</v>
      </c>
      <c r="D21" s="21" t="s">
        <v>42</v>
      </c>
      <c r="E21" s="35">
        <v>0</v>
      </c>
      <c r="F21" s="35">
        <v>0</v>
      </c>
      <c r="G21" s="35">
        <v>0</v>
      </c>
      <c r="H21" s="52">
        <v>0</v>
      </c>
    </row>
    <row r="22" spans="2:8" s="23" customFormat="1" x14ac:dyDescent="0.3">
      <c r="B22" s="15">
        <v>13</v>
      </c>
      <c r="C22" s="20" t="s">
        <v>43</v>
      </c>
      <c r="D22" s="21" t="s">
        <v>44</v>
      </c>
      <c r="E22" s="35">
        <v>0</v>
      </c>
      <c r="F22" s="35">
        <v>0</v>
      </c>
      <c r="G22" s="35">
        <v>164139</v>
      </c>
      <c r="H22" s="52">
        <v>0</v>
      </c>
    </row>
    <row r="23" spans="2:8" s="23" customFormat="1" x14ac:dyDescent="0.3">
      <c r="B23" s="15">
        <v>14</v>
      </c>
      <c r="C23" s="20" t="s">
        <v>45</v>
      </c>
      <c r="D23" s="21" t="s">
        <v>46</v>
      </c>
      <c r="E23" s="35">
        <v>0</v>
      </c>
      <c r="F23" s="35">
        <v>0</v>
      </c>
      <c r="G23" s="35">
        <v>0</v>
      </c>
      <c r="H23" s="52">
        <v>0</v>
      </c>
    </row>
    <row r="24" spans="2:8" s="23" customFormat="1" x14ac:dyDescent="0.3">
      <c r="B24" s="15">
        <v>15</v>
      </c>
      <c r="C24" s="20" t="s">
        <v>47</v>
      </c>
      <c r="D24" s="21" t="s">
        <v>48</v>
      </c>
      <c r="E24" s="35">
        <v>198062324</v>
      </c>
      <c r="F24" s="35">
        <v>172646522</v>
      </c>
      <c r="G24" s="35">
        <v>193578943</v>
      </c>
      <c r="H24" s="52">
        <v>198068757</v>
      </c>
    </row>
    <row r="25" spans="2:8" x14ac:dyDescent="0.3">
      <c r="B25" s="15">
        <v>16</v>
      </c>
      <c r="C25" s="20" t="s">
        <v>47</v>
      </c>
      <c r="D25" s="21" t="s">
        <v>49</v>
      </c>
      <c r="E25" s="35">
        <v>0</v>
      </c>
      <c r="F25" s="35">
        <v>0</v>
      </c>
      <c r="G25" s="35">
        <v>0</v>
      </c>
      <c r="H25" s="52">
        <v>0</v>
      </c>
    </row>
    <row r="26" spans="2:8" x14ac:dyDescent="0.3">
      <c r="B26" s="15">
        <v>17</v>
      </c>
      <c r="C26" s="49" t="s">
        <v>50</v>
      </c>
      <c r="D26" s="50" t="s">
        <v>51</v>
      </c>
      <c r="E26" s="33">
        <f>SUM(E27:E31)</f>
        <v>747044720</v>
      </c>
      <c r="F26" s="33">
        <f>SUM(F27:F31)</f>
        <v>577757721</v>
      </c>
      <c r="G26" s="33">
        <f>SUM(G27:G31)</f>
        <v>148500773</v>
      </c>
      <c r="H26" s="51">
        <v>66453203</v>
      </c>
    </row>
    <row r="27" spans="2:8" x14ac:dyDescent="0.3">
      <c r="B27" s="15">
        <v>18</v>
      </c>
      <c r="C27" s="20" t="s">
        <v>52</v>
      </c>
      <c r="D27" s="21" t="s">
        <v>53</v>
      </c>
      <c r="E27" s="35">
        <v>0</v>
      </c>
      <c r="F27" s="35">
        <v>0</v>
      </c>
      <c r="G27" s="35">
        <v>0</v>
      </c>
      <c r="H27" s="52">
        <v>0</v>
      </c>
    </row>
    <row r="28" spans="2:8" s="23" customFormat="1" ht="26.4" x14ac:dyDescent="0.3">
      <c r="B28" s="15">
        <v>19</v>
      </c>
      <c r="C28" s="20" t="s">
        <v>54</v>
      </c>
      <c r="D28" s="21" t="s">
        <v>55</v>
      </c>
      <c r="E28" s="35">
        <v>0</v>
      </c>
      <c r="F28" s="35">
        <v>0</v>
      </c>
      <c r="G28" s="35">
        <v>0</v>
      </c>
      <c r="H28" s="52">
        <v>0</v>
      </c>
    </row>
    <row r="29" spans="2:8" ht="26.4" x14ac:dyDescent="0.3">
      <c r="B29" s="15">
        <v>20</v>
      </c>
      <c r="C29" s="20" t="s">
        <v>56</v>
      </c>
      <c r="D29" s="21" t="s">
        <v>57</v>
      </c>
      <c r="E29" s="35">
        <v>0</v>
      </c>
      <c r="F29" s="35">
        <v>0</v>
      </c>
      <c r="G29" s="35">
        <v>0</v>
      </c>
      <c r="H29" s="52">
        <v>0</v>
      </c>
    </row>
    <row r="30" spans="2:8" ht="26.4" x14ac:dyDescent="0.3">
      <c r="B30" s="15">
        <v>21</v>
      </c>
      <c r="C30" s="20" t="s">
        <v>58</v>
      </c>
      <c r="D30" s="21" t="s">
        <v>59</v>
      </c>
      <c r="E30" s="35">
        <v>0</v>
      </c>
      <c r="F30" s="35">
        <v>0</v>
      </c>
      <c r="G30" s="35">
        <v>0</v>
      </c>
      <c r="H30" s="52">
        <v>0</v>
      </c>
    </row>
    <row r="31" spans="2:8" x14ac:dyDescent="0.3">
      <c r="B31" s="15">
        <v>22</v>
      </c>
      <c r="C31" s="20" t="s">
        <v>60</v>
      </c>
      <c r="D31" s="21" t="s">
        <v>61</v>
      </c>
      <c r="E31" s="35">
        <v>747044720</v>
      </c>
      <c r="F31" s="35">
        <v>577757721</v>
      </c>
      <c r="G31" s="35">
        <v>148500773</v>
      </c>
      <c r="H31" s="52">
        <v>66453203</v>
      </c>
    </row>
    <row r="32" spans="2:8" x14ac:dyDescent="0.3">
      <c r="B32" s="15">
        <v>23</v>
      </c>
      <c r="C32" s="20" t="s">
        <v>60</v>
      </c>
      <c r="D32" s="21" t="s">
        <v>62</v>
      </c>
      <c r="E32" s="35">
        <v>672649206</v>
      </c>
      <c r="F32" s="35">
        <v>0</v>
      </c>
      <c r="G32" s="35">
        <v>0</v>
      </c>
      <c r="H32" s="52">
        <v>0</v>
      </c>
    </row>
    <row r="33" spans="2:8" x14ac:dyDescent="0.3">
      <c r="B33" s="15">
        <v>24</v>
      </c>
      <c r="C33" s="49" t="s">
        <v>63</v>
      </c>
      <c r="D33" s="50" t="s">
        <v>64</v>
      </c>
      <c r="E33" s="33">
        <f t="shared" ref="E33:G33" si="1">SUM(E34:E39)</f>
        <v>59412022</v>
      </c>
      <c r="F33" s="33">
        <f>SUM(F34:F39)</f>
        <v>61292318</v>
      </c>
      <c r="G33" s="33">
        <f t="shared" si="1"/>
        <v>96912785</v>
      </c>
      <c r="H33" s="51">
        <v>123039371</v>
      </c>
    </row>
    <row r="34" spans="2:8" x14ac:dyDescent="0.3">
      <c r="B34" s="15">
        <v>25</v>
      </c>
      <c r="C34" s="20" t="s">
        <v>65</v>
      </c>
      <c r="D34" s="53" t="s">
        <v>66</v>
      </c>
      <c r="E34" s="35">
        <v>4901708</v>
      </c>
      <c r="F34" s="35">
        <v>6457369</v>
      </c>
      <c r="G34" s="35">
        <v>13266437</v>
      </c>
      <c r="H34" s="52">
        <v>13032840</v>
      </c>
    </row>
    <row r="35" spans="2:8" x14ac:dyDescent="0.3">
      <c r="B35" s="15">
        <v>26</v>
      </c>
      <c r="C35" s="20" t="s">
        <v>67</v>
      </c>
      <c r="D35" s="53" t="s">
        <v>68</v>
      </c>
      <c r="E35" s="35">
        <v>52622586</v>
      </c>
      <c r="F35" s="35">
        <v>52804176</v>
      </c>
      <c r="G35" s="35">
        <v>82501904</v>
      </c>
      <c r="H35" s="52">
        <v>106725514</v>
      </c>
    </row>
    <row r="36" spans="2:8" x14ac:dyDescent="0.3">
      <c r="B36" s="15">
        <v>27</v>
      </c>
      <c r="C36" s="20" t="s">
        <v>69</v>
      </c>
      <c r="D36" s="53" t="s">
        <v>70</v>
      </c>
      <c r="E36" s="35">
        <v>0</v>
      </c>
      <c r="F36" s="35">
        <v>0</v>
      </c>
      <c r="G36" s="35">
        <v>0</v>
      </c>
      <c r="H36" s="52">
        <v>0</v>
      </c>
    </row>
    <row r="37" spans="2:8" x14ac:dyDescent="0.3">
      <c r="B37" s="15">
        <v>28</v>
      </c>
      <c r="C37" s="20" t="s">
        <v>71</v>
      </c>
      <c r="D37" s="53" t="s">
        <v>72</v>
      </c>
      <c r="E37" s="35">
        <v>0</v>
      </c>
      <c r="F37" s="35">
        <v>0</v>
      </c>
      <c r="G37" s="35">
        <v>0</v>
      </c>
      <c r="H37" s="52">
        <v>0</v>
      </c>
    </row>
    <row r="38" spans="2:8" x14ac:dyDescent="0.3">
      <c r="B38" s="15">
        <v>29</v>
      </c>
      <c r="C38" s="20" t="s">
        <v>73</v>
      </c>
      <c r="D38" s="53" t="s">
        <v>74</v>
      </c>
      <c r="E38" s="35">
        <v>0</v>
      </c>
      <c r="F38" s="35">
        <v>0</v>
      </c>
      <c r="G38" s="35">
        <v>0</v>
      </c>
      <c r="H38" s="52">
        <v>0</v>
      </c>
    </row>
    <row r="39" spans="2:8" x14ac:dyDescent="0.3">
      <c r="B39" s="15">
        <v>30</v>
      </c>
      <c r="C39" s="20" t="s">
        <v>75</v>
      </c>
      <c r="D39" s="53" t="s">
        <v>76</v>
      </c>
      <c r="E39" s="35">
        <v>1887728</v>
      </c>
      <c r="F39" s="35">
        <v>2030773</v>
      </c>
      <c r="G39" s="35">
        <v>1144444</v>
      </c>
      <c r="H39" s="52">
        <v>3281017</v>
      </c>
    </row>
    <row r="40" spans="2:8" x14ac:dyDescent="0.3">
      <c r="B40" s="15">
        <v>31</v>
      </c>
      <c r="C40" s="49" t="s">
        <v>77</v>
      </c>
      <c r="D40" s="50" t="s">
        <v>78</v>
      </c>
      <c r="E40" s="33">
        <f>SUM(E41:E53)</f>
        <v>208937990</v>
      </c>
      <c r="F40" s="33">
        <f>SUM(F41:F53)</f>
        <v>298347602</v>
      </c>
      <c r="G40" s="33">
        <f>SUM(G41:G53)</f>
        <v>314338487</v>
      </c>
      <c r="H40" s="51">
        <v>66559962</v>
      </c>
    </row>
    <row r="41" spans="2:8" x14ac:dyDescent="0.3">
      <c r="B41" s="15">
        <v>32</v>
      </c>
      <c r="C41" s="20" t="s">
        <v>79</v>
      </c>
      <c r="D41" s="21" t="s">
        <v>80</v>
      </c>
      <c r="E41" s="35">
        <v>75954054</v>
      </c>
      <c r="F41" s="35">
        <v>19502428</v>
      </c>
      <c r="G41" s="35">
        <v>8304081</v>
      </c>
      <c r="H41" s="52">
        <v>4176649</v>
      </c>
    </row>
    <row r="42" spans="2:8" x14ac:dyDescent="0.3">
      <c r="B42" s="15">
        <v>33</v>
      </c>
      <c r="C42" s="20" t="s">
        <v>81</v>
      </c>
      <c r="D42" s="21" t="s">
        <v>82</v>
      </c>
      <c r="E42" s="35">
        <v>20708255</v>
      </c>
      <c r="F42" s="35">
        <v>160002461</v>
      </c>
      <c r="G42" s="35">
        <v>167613732</v>
      </c>
      <c r="H42" s="52">
        <v>23929081</v>
      </c>
    </row>
    <row r="43" spans="2:8" x14ac:dyDescent="0.3">
      <c r="B43" s="15">
        <v>34</v>
      </c>
      <c r="C43" s="20" t="s">
        <v>83</v>
      </c>
      <c r="D43" s="21" t="s">
        <v>84</v>
      </c>
      <c r="E43" s="35">
        <v>18125484</v>
      </c>
      <c r="F43" s="35">
        <v>7698903</v>
      </c>
      <c r="G43" s="35">
        <v>13791560</v>
      </c>
      <c r="H43" s="52">
        <v>13839676</v>
      </c>
    </row>
    <row r="44" spans="2:8" x14ac:dyDescent="0.3">
      <c r="B44" s="15">
        <v>35</v>
      </c>
      <c r="C44" s="20" t="s">
        <v>85</v>
      </c>
      <c r="D44" s="21" t="s">
        <v>86</v>
      </c>
      <c r="E44" s="35">
        <v>15056044</v>
      </c>
      <c r="F44" s="35">
        <v>4035180</v>
      </c>
      <c r="G44" s="35">
        <v>4582302</v>
      </c>
      <c r="H44" s="52">
        <v>10525994</v>
      </c>
    </row>
    <row r="45" spans="2:8" x14ac:dyDescent="0.3">
      <c r="B45" s="15">
        <v>36</v>
      </c>
      <c r="C45" s="20" t="s">
        <v>87</v>
      </c>
      <c r="D45" s="21" t="s">
        <v>88</v>
      </c>
      <c r="E45" s="35">
        <v>45121495</v>
      </c>
      <c r="F45" s="35">
        <v>49107779</v>
      </c>
      <c r="G45" s="35">
        <v>60479045</v>
      </c>
      <c r="H45" s="52">
        <v>0</v>
      </c>
    </row>
    <row r="46" spans="2:8" x14ac:dyDescent="0.3">
      <c r="B46" s="15">
        <v>37</v>
      </c>
      <c r="C46" s="20" t="s">
        <v>89</v>
      </c>
      <c r="D46" s="21" t="s">
        <v>90</v>
      </c>
      <c r="E46" s="35">
        <v>30817402</v>
      </c>
      <c r="F46" s="35">
        <v>46426937</v>
      </c>
      <c r="G46" s="35">
        <v>49505858</v>
      </c>
      <c r="H46" s="52">
        <v>9515364</v>
      </c>
    </row>
    <row r="47" spans="2:8" x14ac:dyDescent="0.3">
      <c r="B47" s="15">
        <v>38</v>
      </c>
      <c r="C47" s="20" t="s">
        <v>91</v>
      </c>
      <c r="D47" s="21" t="s">
        <v>92</v>
      </c>
      <c r="E47" s="35">
        <v>849000</v>
      </c>
      <c r="F47" s="35">
        <v>1518000</v>
      </c>
      <c r="G47" s="35">
        <v>718000</v>
      </c>
      <c r="H47" s="52">
        <v>0</v>
      </c>
    </row>
    <row r="48" spans="2:8" x14ac:dyDescent="0.3">
      <c r="B48" s="15">
        <v>39</v>
      </c>
      <c r="C48" s="20" t="s">
        <v>93</v>
      </c>
      <c r="D48" s="21" t="s">
        <v>94</v>
      </c>
      <c r="E48" s="35">
        <v>0</v>
      </c>
      <c r="F48" s="35">
        <v>4471718</v>
      </c>
      <c r="G48" s="35">
        <v>6870052</v>
      </c>
      <c r="H48" s="52">
        <v>0</v>
      </c>
    </row>
    <row r="49" spans="2:8" x14ac:dyDescent="0.3">
      <c r="B49" s="15">
        <v>40</v>
      </c>
      <c r="C49" s="20" t="s">
        <v>95</v>
      </c>
      <c r="D49" s="21" t="s">
        <v>96</v>
      </c>
      <c r="E49" s="35">
        <v>301</v>
      </c>
      <c r="F49" s="35"/>
      <c r="G49" s="35">
        <v>513</v>
      </c>
      <c r="H49" s="52">
        <v>1262711</v>
      </c>
    </row>
    <row r="50" spans="2:8" x14ac:dyDescent="0.3">
      <c r="B50" s="15">
        <v>41</v>
      </c>
      <c r="C50" s="20" t="s">
        <v>97</v>
      </c>
      <c r="D50" s="21" t="s">
        <v>98</v>
      </c>
      <c r="E50" s="35">
        <v>0</v>
      </c>
      <c r="F50" s="35">
        <v>0</v>
      </c>
      <c r="G50" s="35">
        <v>0</v>
      </c>
      <c r="H50" s="52">
        <v>0</v>
      </c>
    </row>
    <row r="51" spans="2:8" x14ac:dyDescent="0.3">
      <c r="B51" s="15">
        <v>42</v>
      </c>
      <c r="C51" s="20" t="s">
        <v>99</v>
      </c>
      <c r="D51" s="21" t="s">
        <v>100</v>
      </c>
      <c r="E51" s="35">
        <v>0</v>
      </c>
      <c r="F51" s="35">
        <v>0</v>
      </c>
      <c r="G51" s="35">
        <v>0</v>
      </c>
      <c r="H51" s="52">
        <v>0</v>
      </c>
    </row>
    <row r="52" spans="2:8" x14ac:dyDescent="0.3">
      <c r="B52" s="15">
        <v>43</v>
      </c>
      <c r="C52" s="20" t="s">
        <v>101</v>
      </c>
      <c r="D52" s="21" t="s">
        <v>102</v>
      </c>
      <c r="E52" s="35">
        <v>475866</v>
      </c>
      <c r="F52" s="35">
        <v>1120478</v>
      </c>
      <c r="G52" s="35">
        <v>415700</v>
      </c>
      <c r="H52" s="52">
        <v>0</v>
      </c>
    </row>
    <row r="53" spans="2:8" s="23" customFormat="1" x14ac:dyDescent="0.3">
      <c r="B53" s="15">
        <v>44</v>
      </c>
      <c r="C53" s="20" t="s">
        <v>103</v>
      </c>
      <c r="D53" s="21" t="s">
        <v>104</v>
      </c>
      <c r="E53" s="35">
        <v>1830089</v>
      </c>
      <c r="F53" s="35">
        <v>4463718</v>
      </c>
      <c r="G53" s="35">
        <v>2057644</v>
      </c>
      <c r="H53" s="52">
        <v>3310487</v>
      </c>
    </row>
    <row r="54" spans="2:8" x14ac:dyDescent="0.3">
      <c r="B54" s="15">
        <v>45</v>
      </c>
      <c r="C54" s="49" t="s">
        <v>105</v>
      </c>
      <c r="D54" s="50" t="s">
        <v>106</v>
      </c>
      <c r="E54" s="33">
        <f>SUM(E55:E59)</f>
        <v>1649331</v>
      </c>
      <c r="F54" s="33">
        <f>SUM(F55:F59)</f>
        <v>7874</v>
      </c>
      <c r="G54" s="33">
        <f>SUM(G55:G59)</f>
        <v>591383</v>
      </c>
      <c r="H54" s="51">
        <v>714336</v>
      </c>
    </row>
    <row r="55" spans="2:8" x14ac:dyDescent="0.3">
      <c r="B55" s="15">
        <v>46</v>
      </c>
      <c r="C55" s="20" t="s">
        <v>107</v>
      </c>
      <c r="D55" s="21" t="s">
        <v>108</v>
      </c>
      <c r="E55" s="35">
        <v>0</v>
      </c>
      <c r="F55" s="35">
        <v>0</v>
      </c>
      <c r="G55" s="35">
        <v>0</v>
      </c>
      <c r="H55" s="52">
        <v>0</v>
      </c>
    </row>
    <row r="56" spans="2:8" x14ac:dyDescent="0.3">
      <c r="B56" s="15">
        <v>47</v>
      </c>
      <c r="C56" s="20" t="s">
        <v>109</v>
      </c>
      <c r="D56" s="21" t="s">
        <v>110</v>
      </c>
      <c r="E56" s="35">
        <v>663504</v>
      </c>
      <c r="F56" s="35"/>
      <c r="G56" s="35">
        <v>583509</v>
      </c>
      <c r="H56" s="52">
        <v>714336</v>
      </c>
    </row>
    <row r="57" spans="2:8" x14ac:dyDescent="0.3">
      <c r="B57" s="15">
        <v>48</v>
      </c>
      <c r="C57" s="20" t="s">
        <v>111</v>
      </c>
      <c r="D57" s="21" t="s">
        <v>112</v>
      </c>
      <c r="E57" s="35">
        <v>985827</v>
      </c>
      <c r="F57" s="35">
        <v>7874</v>
      </c>
      <c r="G57" s="35">
        <v>7874</v>
      </c>
      <c r="H57" s="52">
        <v>0</v>
      </c>
    </row>
    <row r="58" spans="2:8" x14ac:dyDescent="0.3">
      <c r="B58" s="15">
        <v>49</v>
      </c>
      <c r="C58" s="20" t="s">
        <v>113</v>
      </c>
      <c r="D58" s="21" t="s">
        <v>114</v>
      </c>
      <c r="E58" s="35">
        <v>0</v>
      </c>
      <c r="F58" s="35">
        <v>0</v>
      </c>
      <c r="G58" s="35">
        <v>0</v>
      </c>
      <c r="H58" s="52">
        <v>0</v>
      </c>
    </row>
    <row r="59" spans="2:8" x14ac:dyDescent="0.3">
      <c r="B59" s="15">
        <v>50</v>
      </c>
      <c r="C59" s="20" t="s">
        <v>115</v>
      </c>
      <c r="D59" s="21" t="s">
        <v>116</v>
      </c>
      <c r="E59" s="35">
        <v>0</v>
      </c>
      <c r="F59" s="35">
        <v>0</v>
      </c>
      <c r="G59" s="35">
        <v>0</v>
      </c>
      <c r="H59" s="52">
        <v>0</v>
      </c>
    </row>
    <row r="60" spans="2:8" x14ac:dyDescent="0.3">
      <c r="B60" s="15">
        <v>51</v>
      </c>
      <c r="C60" s="49" t="s">
        <v>117</v>
      </c>
      <c r="D60" s="50" t="s">
        <v>118</v>
      </c>
      <c r="E60" s="33">
        <f>SUM(E61:E65)</f>
        <v>4005510</v>
      </c>
      <c r="F60" s="33">
        <f>SUM(F61:F65)</f>
        <v>622310</v>
      </c>
      <c r="G60" s="33">
        <f t="shared" ref="G60" si="2">SUM(G61:G65)</f>
        <v>5153326</v>
      </c>
      <c r="H60" s="51">
        <v>9207060</v>
      </c>
    </row>
    <row r="61" spans="2:8" s="23" customFormat="1" x14ac:dyDescent="0.3">
      <c r="B61" s="15">
        <v>52</v>
      </c>
      <c r="C61" s="20" t="s">
        <v>119</v>
      </c>
      <c r="D61" s="21" t="s">
        <v>120</v>
      </c>
      <c r="E61" s="35">
        <v>0</v>
      </c>
      <c r="F61" s="35">
        <v>0</v>
      </c>
      <c r="G61" s="35">
        <v>0</v>
      </c>
      <c r="H61" s="52">
        <v>0</v>
      </c>
    </row>
    <row r="62" spans="2:8" s="23" customFormat="1" ht="26.4" x14ac:dyDescent="0.3">
      <c r="B62" s="15">
        <v>53</v>
      </c>
      <c r="C62" s="20" t="s">
        <v>121</v>
      </c>
      <c r="D62" s="21" t="s">
        <v>122</v>
      </c>
      <c r="E62" s="35">
        <v>0</v>
      </c>
      <c r="F62" s="35">
        <v>0</v>
      </c>
      <c r="G62" s="35">
        <v>0</v>
      </c>
      <c r="H62" s="52">
        <v>0</v>
      </c>
    </row>
    <row r="63" spans="2:8" s="23" customFormat="1" ht="26.4" x14ac:dyDescent="0.3">
      <c r="B63" s="15">
        <v>54</v>
      </c>
      <c r="C63" s="20" t="s">
        <v>123</v>
      </c>
      <c r="D63" s="21" t="s">
        <v>124</v>
      </c>
      <c r="E63" s="35">
        <v>0</v>
      </c>
      <c r="F63" s="35">
        <v>0</v>
      </c>
      <c r="G63" s="35">
        <v>0</v>
      </c>
      <c r="H63" s="52">
        <v>0</v>
      </c>
    </row>
    <row r="64" spans="2:8" s="23" customFormat="1" x14ac:dyDescent="0.3">
      <c r="B64" s="15">
        <v>55</v>
      </c>
      <c r="C64" s="20" t="s">
        <v>125</v>
      </c>
      <c r="D64" s="21" t="s">
        <v>126</v>
      </c>
      <c r="E64" s="35">
        <v>3010000</v>
      </c>
      <c r="F64" s="35">
        <v>200000</v>
      </c>
      <c r="G64" s="35">
        <v>5008526</v>
      </c>
      <c r="H64" s="52">
        <v>8600000</v>
      </c>
    </row>
    <row r="65" spans="2:12" s="23" customFormat="1" x14ac:dyDescent="0.3">
      <c r="B65" s="15">
        <v>56</v>
      </c>
      <c r="C65" s="20" t="s">
        <v>127</v>
      </c>
      <c r="D65" s="21" t="s">
        <v>128</v>
      </c>
      <c r="E65" s="35">
        <v>995510</v>
      </c>
      <c r="F65" s="35">
        <v>422310</v>
      </c>
      <c r="G65" s="35">
        <v>144800</v>
      </c>
      <c r="H65" s="52">
        <v>607060</v>
      </c>
    </row>
    <row r="66" spans="2:12" x14ac:dyDescent="0.3">
      <c r="B66" s="15">
        <v>57</v>
      </c>
      <c r="C66" s="49" t="s">
        <v>129</v>
      </c>
      <c r="D66" s="50" t="s">
        <v>130</v>
      </c>
      <c r="E66" s="33">
        <f>SUM(E67:E71)</f>
        <v>40000</v>
      </c>
      <c r="F66" s="33">
        <f t="shared" ref="F66" si="3">SUM(F67:F71)</f>
        <v>22597939</v>
      </c>
      <c r="G66" s="33">
        <f>SUM(G67:G71)</f>
        <v>0</v>
      </c>
      <c r="H66" s="51">
        <v>0</v>
      </c>
    </row>
    <row r="67" spans="2:12" ht="26.4" x14ac:dyDescent="0.3">
      <c r="B67" s="15">
        <v>58</v>
      </c>
      <c r="C67" s="20" t="s">
        <v>131</v>
      </c>
      <c r="D67" s="21" t="s">
        <v>132</v>
      </c>
      <c r="E67" s="35">
        <v>0</v>
      </c>
      <c r="F67" s="35">
        <v>0</v>
      </c>
      <c r="G67" s="35">
        <v>0</v>
      </c>
      <c r="H67" s="52">
        <v>0</v>
      </c>
    </row>
    <row r="68" spans="2:12" x14ac:dyDescent="0.3">
      <c r="B68" s="15">
        <v>59</v>
      </c>
      <c r="C68" s="20" t="s">
        <v>133</v>
      </c>
      <c r="D68" s="21" t="s">
        <v>134</v>
      </c>
      <c r="E68" s="35">
        <v>0</v>
      </c>
      <c r="F68" s="35">
        <v>0</v>
      </c>
      <c r="G68" s="35">
        <v>0</v>
      </c>
      <c r="H68" s="52">
        <v>0</v>
      </c>
    </row>
    <row r="69" spans="2:12" x14ac:dyDescent="0.3">
      <c r="B69" s="15">
        <v>60</v>
      </c>
      <c r="C69" s="20" t="s">
        <v>135</v>
      </c>
      <c r="D69" s="21" t="s">
        <v>136</v>
      </c>
      <c r="E69" s="35">
        <v>0</v>
      </c>
      <c r="F69" s="35">
        <v>0</v>
      </c>
      <c r="G69" s="35">
        <v>0</v>
      </c>
      <c r="H69" s="52">
        <v>0</v>
      </c>
    </row>
    <row r="70" spans="2:12" ht="26.4" x14ac:dyDescent="0.3">
      <c r="B70" s="15">
        <v>61</v>
      </c>
      <c r="C70" s="20" t="s">
        <v>137</v>
      </c>
      <c r="D70" s="21" t="s">
        <v>138</v>
      </c>
      <c r="E70" s="35">
        <v>40000</v>
      </c>
      <c r="F70" s="35">
        <v>6000000</v>
      </c>
      <c r="G70" s="35">
        <v>0</v>
      </c>
      <c r="H70" s="52">
        <v>0</v>
      </c>
    </row>
    <row r="71" spans="2:12" x14ac:dyDescent="0.3">
      <c r="B71" s="15">
        <v>62</v>
      </c>
      <c r="C71" s="20" t="s">
        <v>139</v>
      </c>
      <c r="D71" s="21" t="s">
        <v>140</v>
      </c>
      <c r="E71" s="35">
        <v>0</v>
      </c>
      <c r="F71" s="35">
        <v>16597939</v>
      </c>
      <c r="G71" s="35">
        <v>0</v>
      </c>
      <c r="H71" s="52">
        <v>0</v>
      </c>
    </row>
    <row r="72" spans="2:12" x14ac:dyDescent="0.3">
      <c r="B72" s="15">
        <v>63</v>
      </c>
      <c r="C72" s="49" t="s">
        <v>141</v>
      </c>
      <c r="D72" s="50" t="s">
        <v>528</v>
      </c>
      <c r="E72" s="33">
        <f>+E11+E19+E26+E33+E40+E54+E60+E66</f>
        <v>1734367071</v>
      </c>
      <c r="F72" s="33">
        <f>+F11+F19+F26+F33+F40+F54+F60+F66</f>
        <v>1703859702</v>
      </c>
      <c r="G72" s="33">
        <f>+G11+G19+G26+G33+G40+G54+G60+G66</f>
        <v>1568271479</v>
      </c>
      <c r="H72" s="51">
        <v>1233426403</v>
      </c>
    </row>
    <row r="73" spans="2:12" x14ac:dyDescent="0.3">
      <c r="B73" s="15">
        <v>64</v>
      </c>
      <c r="C73" s="49" t="s">
        <v>143</v>
      </c>
      <c r="D73" s="50" t="s">
        <v>144</v>
      </c>
      <c r="E73" s="33">
        <f>SUM(E74:E76)</f>
        <v>0</v>
      </c>
      <c r="F73" s="33">
        <f>SUM(F74:F76)</f>
        <v>0</v>
      </c>
      <c r="G73" s="33">
        <f>SUM(G74:G76)</f>
        <v>0</v>
      </c>
      <c r="H73" s="51">
        <v>0</v>
      </c>
      <c r="L73" s="24"/>
    </row>
    <row r="74" spans="2:12" x14ac:dyDescent="0.3">
      <c r="B74" s="15">
        <v>65</v>
      </c>
      <c r="C74" s="20" t="s">
        <v>145</v>
      </c>
      <c r="D74" s="21" t="s">
        <v>146</v>
      </c>
      <c r="E74" s="35">
        <v>0</v>
      </c>
      <c r="F74" s="35">
        <v>0</v>
      </c>
      <c r="G74" s="35">
        <v>0</v>
      </c>
      <c r="H74" s="52">
        <v>0</v>
      </c>
    </row>
    <row r="75" spans="2:12" x14ac:dyDescent="0.3">
      <c r="B75" s="15">
        <v>66</v>
      </c>
      <c r="C75" s="20" t="s">
        <v>147</v>
      </c>
      <c r="D75" s="21" t="s">
        <v>148</v>
      </c>
      <c r="E75" s="35">
        <v>0</v>
      </c>
      <c r="F75" s="35">
        <v>0</v>
      </c>
      <c r="G75" s="35">
        <v>0</v>
      </c>
      <c r="H75" s="52">
        <v>0</v>
      </c>
    </row>
    <row r="76" spans="2:12" x14ac:dyDescent="0.3">
      <c r="B76" s="15">
        <v>67</v>
      </c>
      <c r="C76" s="20" t="s">
        <v>149</v>
      </c>
      <c r="D76" s="21" t="s">
        <v>150</v>
      </c>
      <c r="E76" s="35">
        <v>0</v>
      </c>
      <c r="F76" s="35">
        <v>0</v>
      </c>
      <c r="G76" s="35">
        <v>0</v>
      </c>
      <c r="H76" s="52">
        <v>0</v>
      </c>
    </row>
    <row r="77" spans="2:12" x14ac:dyDescent="0.3">
      <c r="B77" s="15">
        <v>68</v>
      </c>
      <c r="C77" s="49" t="s">
        <v>341</v>
      </c>
      <c r="D77" s="50" t="s">
        <v>152</v>
      </c>
      <c r="E77" s="33">
        <f>SUM(E78:E81)</f>
        <v>0</v>
      </c>
      <c r="F77" s="33">
        <f>SUM(F78:F81)</f>
        <v>0</v>
      </c>
      <c r="G77" s="33">
        <f>SUM(G78:G81)</f>
        <v>0</v>
      </c>
      <c r="H77" s="51">
        <v>0</v>
      </c>
    </row>
    <row r="78" spans="2:12" x14ac:dyDescent="0.3">
      <c r="B78" s="15">
        <v>69</v>
      </c>
      <c r="C78" s="20" t="s">
        <v>153</v>
      </c>
      <c r="D78" s="21" t="s">
        <v>154</v>
      </c>
      <c r="E78" s="35">
        <v>0</v>
      </c>
      <c r="F78" s="35">
        <v>0</v>
      </c>
      <c r="G78" s="35">
        <v>0</v>
      </c>
      <c r="H78" s="52">
        <v>0</v>
      </c>
    </row>
    <row r="79" spans="2:12" x14ac:dyDescent="0.3">
      <c r="B79" s="15">
        <v>70</v>
      </c>
      <c r="C79" s="20" t="s">
        <v>155</v>
      </c>
      <c r="D79" s="21" t="s">
        <v>156</v>
      </c>
      <c r="E79" s="35">
        <v>0</v>
      </c>
      <c r="F79" s="35">
        <v>0</v>
      </c>
      <c r="G79" s="35">
        <v>0</v>
      </c>
      <c r="H79" s="52">
        <v>0</v>
      </c>
    </row>
    <row r="80" spans="2:12" x14ac:dyDescent="0.3">
      <c r="B80" s="15">
        <v>71</v>
      </c>
      <c r="C80" s="20" t="s">
        <v>157</v>
      </c>
      <c r="D80" s="21" t="s">
        <v>158</v>
      </c>
      <c r="E80" s="35">
        <v>0</v>
      </c>
      <c r="F80" s="35">
        <v>0</v>
      </c>
      <c r="G80" s="35">
        <v>0</v>
      </c>
      <c r="H80" s="52">
        <v>0</v>
      </c>
    </row>
    <row r="81" spans="2:8" x14ac:dyDescent="0.3">
      <c r="B81" s="15">
        <v>72</v>
      </c>
      <c r="C81" s="20" t="s">
        <v>159</v>
      </c>
      <c r="D81" s="21" t="s">
        <v>160</v>
      </c>
      <c r="E81" s="35">
        <v>0</v>
      </c>
      <c r="F81" s="35">
        <v>0</v>
      </c>
      <c r="G81" s="35">
        <v>0</v>
      </c>
      <c r="H81" s="52">
        <v>0</v>
      </c>
    </row>
    <row r="82" spans="2:8" x14ac:dyDescent="0.3">
      <c r="B82" s="15">
        <v>73</v>
      </c>
      <c r="C82" s="49" t="s">
        <v>342</v>
      </c>
      <c r="D82" s="50" t="s">
        <v>162</v>
      </c>
      <c r="E82" s="33">
        <f>SUM(E83:E84)</f>
        <v>521959158</v>
      </c>
      <c r="F82" s="33">
        <f>SUM(F83:F84)</f>
        <v>929874171</v>
      </c>
      <c r="G82" s="33">
        <f>SUM(G83:G84)</f>
        <v>1093418453</v>
      </c>
      <c r="H82" s="51">
        <v>73953975</v>
      </c>
    </row>
    <row r="83" spans="2:8" x14ac:dyDescent="0.3">
      <c r="B83" s="15">
        <v>74</v>
      </c>
      <c r="C83" s="20" t="s">
        <v>163</v>
      </c>
      <c r="D83" s="21" t="s">
        <v>164</v>
      </c>
      <c r="E83" s="35">
        <v>521959158</v>
      </c>
      <c r="F83" s="35">
        <v>929874171</v>
      </c>
      <c r="G83" s="35">
        <v>1093418453</v>
      </c>
      <c r="H83" s="52">
        <v>73953975</v>
      </c>
    </row>
    <row r="84" spans="2:8" x14ac:dyDescent="0.3">
      <c r="B84" s="15">
        <v>75</v>
      </c>
      <c r="C84" s="20" t="s">
        <v>165</v>
      </c>
      <c r="D84" s="21" t="s">
        <v>166</v>
      </c>
      <c r="E84" s="35">
        <v>0</v>
      </c>
      <c r="F84" s="35">
        <v>0</v>
      </c>
      <c r="G84" s="35">
        <v>0</v>
      </c>
      <c r="H84" s="52">
        <v>0</v>
      </c>
    </row>
    <row r="85" spans="2:8" x14ac:dyDescent="0.3">
      <c r="B85" s="15">
        <v>76</v>
      </c>
      <c r="C85" s="49" t="s">
        <v>343</v>
      </c>
      <c r="D85" s="50" t="s">
        <v>168</v>
      </c>
      <c r="E85" s="33">
        <f>SUM(E86:E89)</f>
        <v>424944609</v>
      </c>
      <c r="F85" s="33">
        <f>SUM(F86:F89)</f>
        <v>482715169</v>
      </c>
      <c r="G85" s="33">
        <f>SUM(G86:G89)</f>
        <v>600485205</v>
      </c>
      <c r="H85" s="51">
        <v>25162381</v>
      </c>
    </row>
    <row r="86" spans="2:8" x14ac:dyDescent="0.3">
      <c r="B86" s="15">
        <v>77</v>
      </c>
      <c r="C86" s="20" t="s">
        <v>169</v>
      </c>
      <c r="D86" s="21" t="s">
        <v>170</v>
      </c>
      <c r="E86" s="35">
        <v>19559351</v>
      </c>
      <c r="F86" s="35">
        <v>25150108</v>
      </c>
      <c r="G86" s="35">
        <v>24954540</v>
      </c>
      <c r="H86" s="52">
        <v>25162381</v>
      </c>
    </row>
    <row r="87" spans="2:8" x14ac:dyDescent="0.3">
      <c r="B87" s="15">
        <v>78</v>
      </c>
      <c r="C87" s="20" t="s">
        <v>171</v>
      </c>
      <c r="D87" s="21" t="s">
        <v>172</v>
      </c>
      <c r="E87" s="35">
        <v>0</v>
      </c>
      <c r="F87" s="35">
        <v>0</v>
      </c>
      <c r="G87" s="35">
        <v>0</v>
      </c>
      <c r="H87" s="52">
        <v>0</v>
      </c>
    </row>
    <row r="88" spans="2:8" x14ac:dyDescent="0.3">
      <c r="B88" s="15">
        <v>79</v>
      </c>
      <c r="C88" s="20" t="s">
        <v>344</v>
      </c>
      <c r="D88" s="21" t="s">
        <v>345</v>
      </c>
      <c r="E88" s="35">
        <v>405385258</v>
      </c>
      <c r="F88" s="35">
        <v>457565061</v>
      </c>
      <c r="G88" s="35">
        <v>575530665</v>
      </c>
      <c r="H88" s="52">
        <v>698919788</v>
      </c>
    </row>
    <row r="89" spans="2:8" x14ac:dyDescent="0.3">
      <c r="B89" s="15">
        <v>80</v>
      </c>
      <c r="C89" s="20" t="s">
        <v>173</v>
      </c>
      <c r="D89" s="21" t="s">
        <v>174</v>
      </c>
      <c r="E89" s="35">
        <v>0</v>
      </c>
      <c r="F89" s="35">
        <v>0</v>
      </c>
      <c r="G89" s="35">
        <v>0</v>
      </c>
      <c r="H89" s="52">
        <v>0</v>
      </c>
    </row>
    <row r="90" spans="2:8" x14ac:dyDescent="0.3">
      <c r="B90" s="15">
        <v>81</v>
      </c>
      <c r="C90" s="49" t="s">
        <v>346</v>
      </c>
      <c r="D90" s="50" t="s">
        <v>269</v>
      </c>
      <c r="E90" s="33">
        <f>SUM(E91:E95)</f>
        <v>0</v>
      </c>
      <c r="F90" s="33">
        <f>SUM(F91:F95)</f>
        <v>0</v>
      </c>
      <c r="G90" s="33">
        <f>SUM(G91:G95)</f>
        <v>0</v>
      </c>
      <c r="H90" s="51">
        <v>0</v>
      </c>
    </row>
    <row r="91" spans="2:8" x14ac:dyDescent="0.3">
      <c r="B91" s="15">
        <v>82</v>
      </c>
      <c r="C91" s="54" t="s">
        <v>177</v>
      </c>
      <c r="D91" s="21" t="s">
        <v>178</v>
      </c>
      <c r="E91" s="35">
        <v>0</v>
      </c>
      <c r="F91" s="35">
        <v>0</v>
      </c>
      <c r="G91" s="35">
        <v>0</v>
      </c>
      <c r="H91" s="52">
        <v>0</v>
      </c>
    </row>
    <row r="92" spans="2:8" x14ac:dyDescent="0.3">
      <c r="B92" s="15">
        <v>83</v>
      </c>
      <c r="C92" s="54" t="s">
        <v>179</v>
      </c>
      <c r="D92" s="21" t="s">
        <v>180</v>
      </c>
      <c r="E92" s="35">
        <v>0</v>
      </c>
      <c r="F92" s="35">
        <v>0</v>
      </c>
      <c r="G92" s="35">
        <v>0</v>
      </c>
      <c r="H92" s="52">
        <v>0</v>
      </c>
    </row>
    <row r="93" spans="2:8" x14ac:dyDescent="0.3">
      <c r="B93" s="15">
        <v>84</v>
      </c>
      <c r="C93" s="54" t="s">
        <v>181</v>
      </c>
      <c r="D93" s="21" t="s">
        <v>182</v>
      </c>
      <c r="E93" s="35">
        <v>0</v>
      </c>
      <c r="F93" s="35">
        <v>0</v>
      </c>
      <c r="G93" s="35">
        <v>0</v>
      </c>
      <c r="H93" s="52">
        <v>0</v>
      </c>
    </row>
    <row r="94" spans="2:8" ht="26.4" x14ac:dyDescent="0.3">
      <c r="B94" s="15">
        <v>85</v>
      </c>
      <c r="C94" s="54" t="s">
        <v>183</v>
      </c>
      <c r="D94" s="21" t="s">
        <v>184</v>
      </c>
      <c r="E94" s="35">
        <v>0</v>
      </c>
      <c r="F94" s="35">
        <v>0</v>
      </c>
      <c r="G94" s="35">
        <v>0</v>
      </c>
      <c r="H94" s="52">
        <v>0</v>
      </c>
    </row>
    <row r="95" spans="2:8" s="55" customFormat="1" x14ac:dyDescent="0.3">
      <c r="B95" s="15">
        <v>86</v>
      </c>
      <c r="C95" s="54" t="s">
        <v>185</v>
      </c>
      <c r="D95" s="21" t="s">
        <v>186</v>
      </c>
      <c r="E95" s="35">
        <v>0</v>
      </c>
      <c r="F95" s="35">
        <v>0</v>
      </c>
      <c r="G95" s="35">
        <v>0</v>
      </c>
      <c r="H95" s="52">
        <v>0</v>
      </c>
    </row>
    <row r="96" spans="2:8" x14ac:dyDescent="0.3">
      <c r="B96" s="15">
        <v>87</v>
      </c>
      <c r="C96" s="49" t="s">
        <v>347</v>
      </c>
      <c r="D96" s="50" t="s">
        <v>188</v>
      </c>
      <c r="E96" s="33">
        <v>0</v>
      </c>
      <c r="F96" s="33">
        <v>0</v>
      </c>
      <c r="G96" s="33">
        <v>0</v>
      </c>
      <c r="H96" s="51">
        <v>0</v>
      </c>
    </row>
    <row r="97" spans="2:10" x14ac:dyDescent="0.3">
      <c r="B97" s="15">
        <v>88</v>
      </c>
      <c r="C97" s="49" t="s">
        <v>189</v>
      </c>
      <c r="D97" s="50" t="s">
        <v>264</v>
      </c>
      <c r="E97" s="33">
        <v>0</v>
      </c>
      <c r="F97" s="33">
        <v>0</v>
      </c>
      <c r="G97" s="33">
        <v>0</v>
      </c>
      <c r="H97" s="51">
        <v>0</v>
      </c>
    </row>
    <row r="98" spans="2:10" x14ac:dyDescent="0.3">
      <c r="B98" s="15">
        <v>89</v>
      </c>
      <c r="C98" s="49" t="s">
        <v>191</v>
      </c>
      <c r="D98" s="50" t="s">
        <v>192</v>
      </c>
      <c r="E98" s="33">
        <f>+E73+E77+E82+E85+E90+E96+E97</f>
        <v>946903767</v>
      </c>
      <c r="F98" s="33">
        <f t="shared" ref="F98:G98" si="4">+F73+F77+F82+F85+F90+F96+F97</f>
        <v>1412589340</v>
      </c>
      <c r="G98" s="33">
        <f t="shared" si="4"/>
        <v>1693903658</v>
      </c>
      <c r="H98" s="51">
        <v>99116356</v>
      </c>
    </row>
    <row r="99" spans="2:10" x14ac:dyDescent="0.3">
      <c r="B99" s="15">
        <v>90</v>
      </c>
      <c r="C99" s="16" t="s">
        <v>193</v>
      </c>
      <c r="D99" s="25" t="s">
        <v>194</v>
      </c>
      <c r="E99" s="33">
        <f>+E72+E98</f>
        <v>2681270838</v>
      </c>
      <c r="F99" s="33">
        <f>+F72+F98</f>
        <v>3116449042</v>
      </c>
      <c r="G99" s="33">
        <f>+G72+G98</f>
        <v>3262175137</v>
      </c>
      <c r="H99" s="51">
        <v>1332542759</v>
      </c>
      <c r="J99" s="24"/>
    </row>
    <row r="100" spans="2:10" s="29" customFormat="1" ht="14.4" x14ac:dyDescent="0.3">
      <c r="B100" s="57"/>
      <c r="C100" s="26"/>
      <c r="D100" s="27"/>
      <c r="E100" s="28"/>
      <c r="F100" s="28"/>
      <c r="G100" s="28"/>
      <c r="H100" s="28"/>
    </row>
    <row r="101" spans="2:10" s="29" customFormat="1" ht="15.6" x14ac:dyDescent="0.3">
      <c r="B101" s="58" t="s">
        <v>195</v>
      </c>
      <c r="C101" s="26"/>
      <c r="D101" s="27"/>
      <c r="E101" s="28"/>
      <c r="F101" s="28"/>
      <c r="G101" s="28"/>
      <c r="H101" s="28"/>
    </row>
    <row r="102" spans="2:10" s="29" customFormat="1" ht="14.4" x14ac:dyDescent="0.3">
      <c r="B102" s="57"/>
      <c r="C102" s="26"/>
      <c r="D102" s="27"/>
      <c r="E102" s="28"/>
      <c r="F102" s="28"/>
      <c r="G102" s="28"/>
      <c r="H102" s="28"/>
    </row>
    <row r="103" spans="2:10" s="9" customFormat="1" x14ac:dyDescent="0.3">
      <c r="B103" s="14"/>
      <c r="C103" s="42" t="s">
        <v>3</v>
      </c>
      <c r="D103" s="14" t="s">
        <v>4</v>
      </c>
      <c r="E103" s="14" t="s">
        <v>5</v>
      </c>
      <c r="F103" s="14" t="s">
        <v>6</v>
      </c>
      <c r="G103" s="14" t="s">
        <v>7</v>
      </c>
      <c r="H103" s="14" t="s">
        <v>8</v>
      </c>
    </row>
    <row r="104" spans="2:10" ht="26.4" x14ac:dyDescent="0.3">
      <c r="B104" s="15">
        <v>1</v>
      </c>
      <c r="C104" s="16" t="s">
        <v>340</v>
      </c>
      <c r="D104" s="17" t="s">
        <v>13</v>
      </c>
      <c r="E104" s="18" t="s">
        <v>525</v>
      </c>
      <c r="F104" s="18" t="s">
        <v>526</v>
      </c>
      <c r="G104" s="18" t="s">
        <v>527</v>
      </c>
      <c r="H104" s="18" t="s">
        <v>16</v>
      </c>
    </row>
    <row r="105" spans="2:10" s="23" customFormat="1" x14ac:dyDescent="0.3">
      <c r="B105" s="15">
        <v>2</v>
      </c>
      <c r="C105" s="49" t="s">
        <v>21</v>
      </c>
      <c r="D105" s="50" t="s">
        <v>196</v>
      </c>
      <c r="E105" s="33">
        <f>SUM(E106:E110)</f>
        <v>1003036198</v>
      </c>
      <c r="F105" s="33">
        <f>SUM(F106:F110)</f>
        <v>1198434271</v>
      </c>
      <c r="G105" s="33">
        <f>SUM(G106:G110)</f>
        <v>1266266683</v>
      </c>
      <c r="H105" s="51">
        <v>488654030</v>
      </c>
    </row>
    <row r="106" spans="2:10" x14ac:dyDescent="0.3">
      <c r="B106" s="15">
        <v>3</v>
      </c>
      <c r="C106" s="20" t="s">
        <v>197</v>
      </c>
      <c r="D106" s="59" t="s">
        <v>198</v>
      </c>
      <c r="E106" s="35">
        <v>489341735</v>
      </c>
      <c r="F106" s="35">
        <v>569813510</v>
      </c>
      <c r="G106" s="35">
        <v>592640657</v>
      </c>
      <c r="H106" s="52">
        <v>221737376</v>
      </c>
    </row>
    <row r="107" spans="2:10" x14ac:dyDescent="0.3">
      <c r="B107" s="15">
        <v>4</v>
      </c>
      <c r="C107" s="20" t="s">
        <v>199</v>
      </c>
      <c r="D107" s="59" t="s">
        <v>200</v>
      </c>
      <c r="E107" s="35">
        <v>67911208</v>
      </c>
      <c r="F107" s="35">
        <v>68479420</v>
      </c>
      <c r="G107" s="35">
        <v>70958540</v>
      </c>
      <c r="H107" s="52">
        <v>20927825</v>
      </c>
    </row>
    <row r="108" spans="2:10" x14ac:dyDescent="0.3">
      <c r="B108" s="15">
        <v>5</v>
      </c>
      <c r="C108" s="20" t="s">
        <v>201</v>
      </c>
      <c r="D108" s="59" t="s">
        <v>202</v>
      </c>
      <c r="E108" s="35">
        <v>401469302</v>
      </c>
      <c r="F108" s="35">
        <v>502755089</v>
      </c>
      <c r="G108" s="35">
        <v>542983700</v>
      </c>
      <c r="H108" s="52">
        <v>181472225</v>
      </c>
    </row>
    <row r="109" spans="2:10" x14ac:dyDescent="0.3">
      <c r="B109" s="15">
        <v>6</v>
      </c>
      <c r="C109" s="20" t="s">
        <v>203</v>
      </c>
      <c r="D109" s="59" t="s">
        <v>204</v>
      </c>
      <c r="E109" s="35">
        <v>33207782</v>
      </c>
      <c r="F109" s="35">
        <v>42969578</v>
      </c>
      <c r="G109" s="35">
        <v>31822330</v>
      </c>
      <c r="H109" s="52">
        <v>34094171</v>
      </c>
    </row>
    <row r="110" spans="2:10" x14ac:dyDescent="0.3">
      <c r="B110" s="15">
        <v>7</v>
      </c>
      <c r="C110" s="20" t="s">
        <v>205</v>
      </c>
      <c r="D110" s="59" t="s">
        <v>206</v>
      </c>
      <c r="E110" s="35">
        <v>11106171</v>
      </c>
      <c r="F110" s="35">
        <v>14416674</v>
      </c>
      <c r="G110" s="35">
        <v>27861456</v>
      </c>
      <c r="H110" s="52">
        <v>30422433</v>
      </c>
    </row>
    <row r="111" spans="2:10" x14ac:dyDescent="0.3">
      <c r="B111" s="15">
        <v>8</v>
      </c>
      <c r="C111" s="49" t="s">
        <v>37</v>
      </c>
      <c r="D111" s="50" t="s">
        <v>211</v>
      </c>
      <c r="E111" s="33">
        <f>+E112+E114+E116</f>
        <v>323905883</v>
      </c>
      <c r="F111" s="33">
        <f>+F112+F114+F116</f>
        <v>381810894</v>
      </c>
      <c r="G111" s="33">
        <f>+G112+G114+G116</f>
        <v>1121790453</v>
      </c>
      <c r="H111" s="51">
        <v>7972754</v>
      </c>
    </row>
    <row r="112" spans="2:10" x14ac:dyDescent="0.3">
      <c r="B112" s="15">
        <v>9</v>
      </c>
      <c r="C112" s="20" t="s">
        <v>212</v>
      </c>
      <c r="D112" s="59" t="s">
        <v>213</v>
      </c>
      <c r="E112" s="35">
        <v>181679415</v>
      </c>
      <c r="F112" s="35">
        <v>123589968</v>
      </c>
      <c r="G112" s="35">
        <v>36618732</v>
      </c>
      <c r="H112" s="52">
        <v>2700003</v>
      </c>
    </row>
    <row r="113" spans="2:8" x14ac:dyDescent="0.3">
      <c r="B113" s="15">
        <v>10</v>
      </c>
      <c r="C113" s="20" t="s">
        <v>212</v>
      </c>
      <c r="D113" s="59" t="s">
        <v>214</v>
      </c>
      <c r="E113" s="35">
        <v>0</v>
      </c>
      <c r="F113" s="35">
        <v>93858210</v>
      </c>
      <c r="G113" s="35">
        <v>29601820</v>
      </c>
      <c r="H113" s="52">
        <v>0</v>
      </c>
    </row>
    <row r="114" spans="2:8" x14ac:dyDescent="0.3">
      <c r="B114" s="15">
        <v>11</v>
      </c>
      <c r="C114" s="20" t="s">
        <v>215</v>
      </c>
      <c r="D114" s="59" t="s">
        <v>216</v>
      </c>
      <c r="E114" s="35">
        <v>134107314</v>
      </c>
      <c r="F114" s="35">
        <v>248683258</v>
      </c>
      <c r="G114" s="35">
        <v>1082621721</v>
      </c>
      <c r="H114" s="52">
        <v>2702751</v>
      </c>
    </row>
    <row r="115" spans="2:8" x14ac:dyDescent="0.3">
      <c r="B115" s="15">
        <v>12</v>
      </c>
      <c r="C115" s="20" t="s">
        <v>215</v>
      </c>
      <c r="D115" s="59" t="s">
        <v>217</v>
      </c>
      <c r="E115" s="35">
        <v>0</v>
      </c>
      <c r="F115" s="35">
        <v>81495220</v>
      </c>
      <c r="G115" s="35">
        <v>861161147</v>
      </c>
      <c r="H115" s="52">
        <v>0</v>
      </c>
    </row>
    <row r="116" spans="2:8" x14ac:dyDescent="0.3">
      <c r="B116" s="15">
        <v>13</v>
      </c>
      <c r="C116" s="20" t="s">
        <v>218</v>
      </c>
      <c r="D116" s="21" t="s">
        <v>219</v>
      </c>
      <c r="E116" s="35">
        <v>8119154</v>
      </c>
      <c r="F116" s="35">
        <v>9537668</v>
      </c>
      <c r="G116" s="35">
        <v>2550000</v>
      </c>
      <c r="H116" s="52">
        <v>2570000</v>
      </c>
    </row>
    <row r="117" spans="2:8" x14ac:dyDescent="0.3">
      <c r="B117" s="15">
        <v>14</v>
      </c>
      <c r="C117" s="49" t="s">
        <v>50</v>
      </c>
      <c r="D117" s="50" t="s">
        <v>529</v>
      </c>
      <c r="E117" s="33">
        <f>+E105+E111</f>
        <v>1326942081</v>
      </c>
      <c r="F117" s="33">
        <f t="shared" ref="F117:G117" si="5">+F105+F111</f>
        <v>1580245165</v>
      </c>
      <c r="G117" s="33">
        <f t="shared" si="5"/>
        <v>2388057136</v>
      </c>
      <c r="H117" s="51">
        <v>496626784</v>
      </c>
    </row>
    <row r="118" spans="2:8" x14ac:dyDescent="0.3">
      <c r="B118" s="15">
        <v>15</v>
      </c>
      <c r="C118" s="49" t="s">
        <v>221</v>
      </c>
      <c r="D118" s="50" t="s">
        <v>222</v>
      </c>
      <c r="E118" s="33">
        <f>+E119+E120+E121</f>
        <v>0</v>
      </c>
      <c r="F118" s="33">
        <f>+F119+F120+F121</f>
        <v>0</v>
      </c>
      <c r="G118" s="33">
        <f>+G119+G120+G121</f>
        <v>0</v>
      </c>
      <c r="H118" s="51">
        <v>0</v>
      </c>
    </row>
    <row r="119" spans="2:8" ht="26.4" x14ac:dyDescent="0.3">
      <c r="B119" s="15">
        <v>16</v>
      </c>
      <c r="C119" s="20" t="s">
        <v>223</v>
      </c>
      <c r="D119" s="59" t="s">
        <v>224</v>
      </c>
      <c r="E119" s="35">
        <v>0</v>
      </c>
      <c r="F119" s="35">
        <v>0</v>
      </c>
      <c r="G119" s="35">
        <v>0</v>
      </c>
      <c r="H119" s="52">
        <v>0</v>
      </c>
    </row>
    <row r="120" spans="2:8" ht="26.4" x14ac:dyDescent="0.3">
      <c r="B120" s="15">
        <v>17</v>
      </c>
      <c r="C120" s="20" t="s">
        <v>225</v>
      </c>
      <c r="D120" s="59" t="s">
        <v>226</v>
      </c>
      <c r="E120" s="35">
        <v>0</v>
      </c>
      <c r="F120" s="35">
        <v>0</v>
      </c>
      <c r="G120" s="35">
        <v>0</v>
      </c>
      <c r="H120" s="52">
        <v>0</v>
      </c>
    </row>
    <row r="121" spans="2:8" ht="26.4" x14ac:dyDescent="0.3">
      <c r="B121" s="15">
        <v>18</v>
      </c>
      <c r="C121" s="20" t="s">
        <v>227</v>
      </c>
      <c r="D121" s="59" t="s">
        <v>228</v>
      </c>
      <c r="E121" s="35">
        <v>0</v>
      </c>
      <c r="F121" s="35">
        <v>0</v>
      </c>
      <c r="G121" s="35">
        <v>0</v>
      </c>
      <c r="H121" s="52">
        <v>0</v>
      </c>
    </row>
    <row r="122" spans="2:8" x14ac:dyDescent="0.3">
      <c r="B122" s="15">
        <v>19</v>
      </c>
      <c r="C122" s="49" t="s">
        <v>77</v>
      </c>
      <c r="D122" s="50" t="s">
        <v>229</v>
      </c>
      <c r="E122" s="33">
        <f>+E123+E124+E125+E128</f>
        <v>0</v>
      </c>
      <c r="F122" s="33">
        <f>+F123+F124+F125+F128</f>
        <v>0</v>
      </c>
      <c r="G122" s="33">
        <f>+G123+G124+G125+G128</f>
        <v>0</v>
      </c>
      <c r="H122" s="51">
        <v>0</v>
      </c>
    </row>
    <row r="123" spans="2:8" ht="26.4" x14ac:dyDescent="0.3">
      <c r="B123" s="15">
        <v>20</v>
      </c>
      <c r="C123" s="20" t="s">
        <v>230</v>
      </c>
      <c r="D123" s="59" t="s">
        <v>231</v>
      </c>
      <c r="E123" s="35">
        <v>0</v>
      </c>
      <c r="F123" s="35">
        <v>0</v>
      </c>
      <c r="G123" s="35">
        <v>0</v>
      </c>
      <c r="H123" s="52">
        <v>0</v>
      </c>
    </row>
    <row r="124" spans="2:8" ht="26.4" x14ac:dyDescent="0.3">
      <c r="B124" s="15">
        <v>21</v>
      </c>
      <c r="C124" s="20" t="s">
        <v>232</v>
      </c>
      <c r="D124" s="59" t="s">
        <v>233</v>
      </c>
      <c r="E124" s="35">
        <v>0</v>
      </c>
      <c r="F124" s="35">
        <v>0</v>
      </c>
      <c r="G124" s="35">
        <v>0</v>
      </c>
      <c r="H124" s="52">
        <v>0</v>
      </c>
    </row>
    <row r="125" spans="2:8" ht="26.4" x14ac:dyDescent="0.3">
      <c r="B125" s="15">
        <v>22</v>
      </c>
      <c r="C125" s="20" t="s">
        <v>234</v>
      </c>
      <c r="D125" s="59" t="s">
        <v>235</v>
      </c>
      <c r="E125" s="35">
        <v>0</v>
      </c>
      <c r="F125" s="35">
        <v>0</v>
      </c>
      <c r="G125" s="35">
        <v>0</v>
      </c>
      <c r="H125" s="52">
        <v>0</v>
      </c>
    </row>
    <row r="126" spans="2:8" ht="26.4" x14ac:dyDescent="0.3">
      <c r="B126" s="15">
        <v>23</v>
      </c>
      <c r="C126" s="20" t="s">
        <v>236</v>
      </c>
      <c r="D126" s="59" t="s">
        <v>237</v>
      </c>
      <c r="E126" s="35">
        <v>0</v>
      </c>
      <c r="F126" s="35">
        <v>0</v>
      </c>
      <c r="G126" s="35">
        <v>0</v>
      </c>
      <c r="H126" s="52">
        <v>0</v>
      </c>
    </row>
    <row r="127" spans="2:8" ht="26.4" x14ac:dyDescent="0.3">
      <c r="B127" s="15">
        <v>24</v>
      </c>
      <c r="C127" s="20" t="s">
        <v>238</v>
      </c>
      <c r="D127" s="59" t="s">
        <v>239</v>
      </c>
      <c r="E127" s="35">
        <v>0</v>
      </c>
      <c r="F127" s="35">
        <v>0</v>
      </c>
      <c r="G127" s="35">
        <v>0</v>
      </c>
      <c r="H127" s="52">
        <v>0</v>
      </c>
    </row>
    <row r="128" spans="2:8" s="23" customFormat="1" ht="26.4" x14ac:dyDescent="0.3">
      <c r="B128" s="15">
        <v>25</v>
      </c>
      <c r="C128" s="20" t="s">
        <v>240</v>
      </c>
      <c r="D128" s="59" t="s">
        <v>241</v>
      </c>
      <c r="E128" s="35">
        <v>0</v>
      </c>
      <c r="F128" s="35">
        <v>0</v>
      </c>
      <c r="G128" s="35">
        <v>0</v>
      </c>
      <c r="H128" s="52">
        <v>0</v>
      </c>
    </row>
    <row r="129" spans="2:14" x14ac:dyDescent="0.3">
      <c r="B129" s="15">
        <v>26</v>
      </c>
      <c r="C129" s="49" t="s">
        <v>105</v>
      </c>
      <c r="D129" s="50" t="s">
        <v>242</v>
      </c>
      <c r="E129" s="33">
        <f>SUM(E130:E134)</f>
        <v>424454586</v>
      </c>
      <c r="F129" s="33">
        <f t="shared" ref="F129:G129" si="6">SUM(F130:F134)</f>
        <v>480785424</v>
      </c>
      <c r="G129" s="33">
        <f t="shared" si="6"/>
        <v>597019761</v>
      </c>
      <c r="H129" s="51">
        <v>723874328</v>
      </c>
      <c r="N129" s="60"/>
    </row>
    <row r="130" spans="2:14" x14ac:dyDescent="0.3">
      <c r="B130" s="15">
        <v>27</v>
      </c>
      <c r="C130" s="20" t="s">
        <v>243</v>
      </c>
      <c r="D130" s="59" t="s">
        <v>244</v>
      </c>
      <c r="E130" s="35">
        <v>0</v>
      </c>
      <c r="F130" s="35">
        <v>0</v>
      </c>
      <c r="G130" s="35">
        <v>0</v>
      </c>
      <c r="H130" s="52">
        <v>0</v>
      </c>
    </row>
    <row r="131" spans="2:14" x14ac:dyDescent="0.3">
      <c r="B131" s="15">
        <v>28</v>
      </c>
      <c r="C131" s="20" t="s">
        <v>245</v>
      </c>
      <c r="D131" s="59" t="s">
        <v>246</v>
      </c>
      <c r="E131" s="35">
        <v>19069328</v>
      </c>
      <c r="F131" s="35">
        <v>23220363</v>
      </c>
      <c r="G131" s="35">
        <v>21489096</v>
      </c>
      <c r="H131" s="52">
        <v>24954540</v>
      </c>
    </row>
    <row r="132" spans="2:14" x14ac:dyDescent="0.3">
      <c r="B132" s="15">
        <v>29</v>
      </c>
      <c r="C132" s="20" t="s">
        <v>351</v>
      </c>
      <c r="D132" s="59" t="s">
        <v>352</v>
      </c>
      <c r="E132" s="35">
        <v>405385258</v>
      </c>
      <c r="F132" s="35">
        <v>457565061</v>
      </c>
      <c r="G132" s="35">
        <v>575530665</v>
      </c>
      <c r="H132" s="52">
        <v>698919788</v>
      </c>
    </row>
    <row r="133" spans="2:14" s="23" customFormat="1" x14ac:dyDescent="0.3">
      <c r="B133" s="15">
        <v>30</v>
      </c>
      <c r="C133" s="20" t="s">
        <v>247</v>
      </c>
      <c r="D133" s="59" t="s">
        <v>248</v>
      </c>
      <c r="E133" s="35">
        <v>0</v>
      </c>
      <c r="F133" s="35">
        <v>0</v>
      </c>
      <c r="G133" s="35">
        <v>0</v>
      </c>
      <c r="H133" s="52">
        <v>0</v>
      </c>
    </row>
    <row r="134" spans="2:14" s="23" customFormat="1" x14ac:dyDescent="0.3">
      <c r="B134" s="15">
        <v>31</v>
      </c>
      <c r="C134" s="20" t="s">
        <v>249</v>
      </c>
      <c r="D134" s="59" t="s">
        <v>250</v>
      </c>
      <c r="E134" s="35">
        <v>0</v>
      </c>
      <c r="F134" s="35">
        <v>0</v>
      </c>
      <c r="G134" s="35">
        <v>0</v>
      </c>
      <c r="H134" s="52">
        <v>0</v>
      </c>
    </row>
    <row r="135" spans="2:14" s="23" customFormat="1" x14ac:dyDescent="0.3">
      <c r="B135" s="15">
        <v>32</v>
      </c>
      <c r="C135" s="49" t="s">
        <v>251</v>
      </c>
      <c r="D135" s="50" t="s">
        <v>252</v>
      </c>
      <c r="E135" s="33">
        <f>+E136+E137+E139+E140</f>
        <v>0</v>
      </c>
      <c r="F135" s="33">
        <f>+F136+F137+F139+F140</f>
        <v>0</v>
      </c>
      <c r="G135" s="33">
        <f>+G136+G137+G139+G140</f>
        <v>0</v>
      </c>
      <c r="H135" s="51">
        <v>0</v>
      </c>
    </row>
    <row r="136" spans="2:14" s="23" customFormat="1" x14ac:dyDescent="0.3">
      <c r="B136" s="15">
        <v>33</v>
      </c>
      <c r="C136" s="20" t="s">
        <v>253</v>
      </c>
      <c r="D136" s="59" t="s">
        <v>254</v>
      </c>
      <c r="E136" s="35">
        <v>0</v>
      </c>
      <c r="F136" s="35">
        <v>0</v>
      </c>
      <c r="G136" s="35">
        <v>0</v>
      </c>
      <c r="H136" s="52">
        <v>0</v>
      </c>
    </row>
    <row r="137" spans="2:14" s="23" customFormat="1" x14ac:dyDescent="0.3">
      <c r="B137" s="15">
        <v>34</v>
      </c>
      <c r="C137" s="20" t="s">
        <v>255</v>
      </c>
      <c r="D137" s="59" t="s">
        <v>256</v>
      </c>
      <c r="E137" s="35">
        <v>0</v>
      </c>
      <c r="F137" s="35">
        <v>0</v>
      </c>
      <c r="G137" s="35">
        <v>0</v>
      </c>
      <c r="H137" s="52">
        <v>0</v>
      </c>
    </row>
    <row r="138" spans="2:14" s="23" customFormat="1" x14ac:dyDescent="0.3">
      <c r="B138" s="15">
        <v>35</v>
      </c>
      <c r="C138" s="20" t="s">
        <v>257</v>
      </c>
      <c r="D138" s="59" t="s">
        <v>258</v>
      </c>
      <c r="E138" s="35">
        <v>0</v>
      </c>
      <c r="F138" s="35">
        <v>0</v>
      </c>
      <c r="G138" s="35">
        <v>0</v>
      </c>
      <c r="H138" s="52">
        <v>0</v>
      </c>
    </row>
    <row r="139" spans="2:14" s="23" customFormat="1" x14ac:dyDescent="0.3">
      <c r="B139" s="15">
        <v>36</v>
      </c>
      <c r="C139" s="20" t="s">
        <v>259</v>
      </c>
      <c r="D139" s="59" t="s">
        <v>260</v>
      </c>
      <c r="E139" s="35">
        <v>0</v>
      </c>
      <c r="F139" s="35">
        <v>0</v>
      </c>
      <c r="G139" s="35">
        <v>0</v>
      </c>
      <c r="H139" s="52">
        <v>0</v>
      </c>
    </row>
    <row r="140" spans="2:14" x14ac:dyDescent="0.3">
      <c r="B140" s="15">
        <v>37</v>
      </c>
      <c r="C140" s="20" t="s">
        <v>261</v>
      </c>
      <c r="D140" s="59" t="s">
        <v>262</v>
      </c>
      <c r="E140" s="35">
        <v>0</v>
      </c>
      <c r="F140" s="35">
        <v>0</v>
      </c>
      <c r="G140" s="35">
        <v>0</v>
      </c>
      <c r="H140" s="52">
        <v>0</v>
      </c>
    </row>
    <row r="141" spans="2:14" s="23" customFormat="1" x14ac:dyDescent="0.3">
      <c r="B141" s="15">
        <v>38</v>
      </c>
      <c r="C141" s="49" t="s">
        <v>129</v>
      </c>
      <c r="D141" s="50" t="s">
        <v>263</v>
      </c>
      <c r="E141" s="33">
        <v>0</v>
      </c>
      <c r="F141" s="33">
        <v>0</v>
      </c>
      <c r="G141" s="33">
        <v>0</v>
      </c>
      <c r="H141" s="51">
        <v>0</v>
      </c>
    </row>
    <row r="142" spans="2:14" s="23" customFormat="1" x14ac:dyDescent="0.3">
      <c r="B142" s="15">
        <v>39</v>
      </c>
      <c r="C142" s="49" t="s">
        <v>141</v>
      </c>
      <c r="D142" s="50" t="s">
        <v>275</v>
      </c>
      <c r="E142" s="33">
        <v>0</v>
      </c>
      <c r="F142" s="33">
        <v>0</v>
      </c>
      <c r="G142" s="33">
        <v>0</v>
      </c>
      <c r="H142" s="51">
        <v>0</v>
      </c>
    </row>
    <row r="143" spans="2:14" x14ac:dyDescent="0.3">
      <c r="B143" s="15">
        <v>40</v>
      </c>
      <c r="C143" s="49" t="s">
        <v>265</v>
      </c>
      <c r="D143" s="50" t="s">
        <v>266</v>
      </c>
      <c r="E143" s="33">
        <f>+E118+E122+E129+E135+E141+E142</f>
        <v>424454586</v>
      </c>
      <c r="F143" s="33">
        <f t="shared" ref="F143:G143" si="7">+F118+F122+F129+F135+F141+F142</f>
        <v>480785424</v>
      </c>
      <c r="G143" s="33">
        <f t="shared" si="7"/>
        <v>597019761</v>
      </c>
      <c r="H143" s="51">
        <v>723874328</v>
      </c>
    </row>
    <row r="144" spans="2:14" x14ac:dyDescent="0.3">
      <c r="B144" s="15">
        <v>41</v>
      </c>
      <c r="C144" s="16" t="s">
        <v>151</v>
      </c>
      <c r="D144" s="62" t="s">
        <v>530</v>
      </c>
      <c r="E144" s="33">
        <f>+E117+E143</f>
        <v>1751396667</v>
      </c>
      <c r="F144" s="33">
        <f t="shared" ref="F144:G144" si="8">+F117+F143</f>
        <v>2061030589</v>
      </c>
      <c r="G144" s="33">
        <f t="shared" si="8"/>
        <v>2985076897</v>
      </c>
      <c r="H144" s="51">
        <v>1220501112</v>
      </c>
      <c r="J144" s="24"/>
    </row>
    <row r="145" spans="5:8" ht="4.8" customHeight="1" x14ac:dyDescent="0.3">
      <c r="E145" s="24"/>
      <c r="F145" s="24"/>
      <c r="G145" s="24"/>
      <c r="H145" s="24"/>
    </row>
  </sheetData>
  <mergeCells count="4">
    <mergeCell ref="B2:H2"/>
    <mergeCell ref="B4:H4"/>
    <mergeCell ref="B5:H5"/>
    <mergeCell ref="B6:H6"/>
  </mergeCells>
  <pageMargins left="0.7" right="0.7" top="0.75" bottom="0.75" header="0.3" footer="0.3"/>
  <pageSetup paperSize="9" scale="70"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DD6F0-87B2-466F-8573-0B93771E6371}">
  <dimension ref="B1:M68"/>
  <sheetViews>
    <sheetView view="pageBreakPreview" zoomScale="60" zoomScaleNormal="100" workbookViewId="0">
      <selection activeCell="K10" sqref="K10"/>
    </sheetView>
  </sheetViews>
  <sheetFormatPr defaultColWidth="9" defaultRowHeight="13.2" x14ac:dyDescent="0.3"/>
  <cols>
    <col min="1" max="1" width="0.88671875" style="2" customWidth="1"/>
    <col min="2" max="2" width="3.6640625" style="2" customWidth="1"/>
    <col min="3" max="3" width="4.6640625" style="1" customWidth="1"/>
    <col min="4" max="4" width="62.6640625" style="2" customWidth="1"/>
    <col min="5" max="5" width="13.44140625" style="3" customWidth="1"/>
    <col min="6" max="13" width="12.6640625" style="3" customWidth="1"/>
    <col min="14" max="14" width="0.88671875" style="2" customWidth="1"/>
    <col min="15" max="16384" width="9" style="2"/>
  </cols>
  <sheetData>
    <row r="1" spans="2:13" ht="5.0999999999999996" customHeight="1" x14ac:dyDescent="0.3"/>
    <row r="2" spans="2:13" ht="15.75" customHeight="1" x14ac:dyDescent="0.3">
      <c r="B2" s="118" t="s">
        <v>564</v>
      </c>
      <c r="C2" s="118"/>
      <c r="D2" s="118"/>
      <c r="E2" s="118"/>
      <c r="F2" s="118"/>
      <c r="G2" s="118"/>
      <c r="H2" s="118"/>
      <c r="I2" s="118"/>
      <c r="J2" s="118"/>
      <c r="K2" s="118"/>
      <c r="L2" s="118"/>
      <c r="M2" s="118"/>
    </row>
    <row r="3" spans="2:13" s="30" customFormat="1" ht="14.4" x14ac:dyDescent="0.3">
      <c r="C3" s="31"/>
      <c r="D3" s="5"/>
      <c r="E3" s="6"/>
      <c r="F3" s="6"/>
      <c r="G3" s="6"/>
      <c r="H3" s="6"/>
      <c r="I3" s="6"/>
      <c r="J3" s="6"/>
      <c r="K3" s="6"/>
      <c r="L3" s="6"/>
      <c r="M3" s="6"/>
    </row>
    <row r="4" spans="2:13" s="9" customFormat="1" ht="15" customHeight="1" x14ac:dyDescent="0.3">
      <c r="B4" s="119" t="s">
        <v>0</v>
      </c>
      <c r="C4" s="119"/>
      <c r="D4" s="119"/>
      <c r="E4" s="119"/>
      <c r="F4" s="119"/>
      <c r="G4" s="119"/>
      <c r="H4" s="119"/>
      <c r="I4" s="119"/>
      <c r="J4" s="119"/>
      <c r="K4" s="119"/>
      <c r="L4" s="119"/>
      <c r="M4" s="119"/>
    </row>
    <row r="5" spans="2:13" s="9" customFormat="1" ht="15" customHeight="1" x14ac:dyDescent="0.3">
      <c r="B5" s="119" t="s">
        <v>532</v>
      </c>
      <c r="C5" s="119"/>
      <c r="D5" s="119"/>
      <c r="E5" s="119"/>
      <c r="F5" s="119"/>
      <c r="G5" s="119"/>
      <c r="H5" s="119"/>
      <c r="I5" s="119"/>
      <c r="J5" s="119"/>
      <c r="K5" s="119"/>
      <c r="L5" s="119"/>
      <c r="M5" s="119"/>
    </row>
    <row r="6" spans="2:13" s="9" customFormat="1" ht="15" customHeight="1" x14ac:dyDescent="0.3">
      <c r="B6" s="121" t="s">
        <v>1</v>
      </c>
      <c r="C6" s="121"/>
      <c r="D6" s="121"/>
      <c r="E6" s="121"/>
      <c r="F6" s="121"/>
      <c r="G6" s="121"/>
      <c r="H6" s="121"/>
      <c r="I6" s="121"/>
      <c r="J6" s="121"/>
      <c r="K6" s="121"/>
      <c r="L6" s="121"/>
      <c r="M6" s="121"/>
    </row>
    <row r="7" spans="2:13" s="7" customFormat="1" ht="15" customHeight="1" x14ac:dyDescent="0.3">
      <c r="B7" s="45" t="s">
        <v>533</v>
      </c>
      <c r="C7" s="45"/>
      <c r="D7" s="45"/>
      <c r="E7" s="45"/>
      <c r="F7" s="45"/>
      <c r="G7" s="45"/>
      <c r="H7" s="45"/>
    </row>
    <row r="8" spans="2:13" s="7" customFormat="1" ht="15" customHeight="1" x14ac:dyDescent="0.3">
      <c r="B8" s="13"/>
      <c r="C8" s="10"/>
      <c r="E8" s="11"/>
      <c r="F8" s="11"/>
      <c r="G8" s="11"/>
      <c r="H8" s="12"/>
    </row>
    <row r="9" spans="2:13" s="9" customFormat="1" x14ac:dyDescent="0.3">
      <c r="B9" s="14"/>
      <c r="C9" s="42" t="s">
        <v>3</v>
      </c>
      <c r="D9" s="14" t="s">
        <v>4</v>
      </c>
      <c r="E9" s="14" t="s">
        <v>5</v>
      </c>
      <c r="F9" s="14" t="s">
        <v>6</v>
      </c>
      <c r="G9" s="14" t="s">
        <v>7</v>
      </c>
      <c r="H9" s="14" t="s">
        <v>8</v>
      </c>
      <c r="I9" s="14" t="s">
        <v>9</v>
      </c>
      <c r="J9" s="14" t="s">
        <v>10</v>
      </c>
      <c r="K9" s="14" t="s">
        <v>11</v>
      </c>
      <c r="L9" s="14" t="s">
        <v>534</v>
      </c>
      <c r="M9" s="14" t="s">
        <v>535</v>
      </c>
    </row>
    <row r="10" spans="2:13" ht="38.25" customHeight="1" x14ac:dyDescent="0.3">
      <c r="B10" s="15">
        <v>1</v>
      </c>
      <c r="C10" s="16" t="s">
        <v>12</v>
      </c>
      <c r="D10" s="17" t="s">
        <v>314</v>
      </c>
      <c r="E10" s="17" t="s">
        <v>536</v>
      </c>
      <c r="F10" s="17" t="s">
        <v>537</v>
      </c>
      <c r="G10" s="17" t="s">
        <v>1181</v>
      </c>
      <c r="H10" s="17" t="s">
        <v>1182</v>
      </c>
      <c r="I10" s="17" t="s">
        <v>1183</v>
      </c>
      <c r="J10" s="17" t="s">
        <v>1184</v>
      </c>
      <c r="K10" s="17" t="s">
        <v>1185</v>
      </c>
      <c r="L10" s="17" t="s">
        <v>1186</v>
      </c>
      <c r="M10" s="17" t="s">
        <v>538</v>
      </c>
    </row>
    <row r="11" spans="2:13" s="23" customFormat="1" x14ac:dyDescent="0.3">
      <c r="B11" s="15">
        <v>2</v>
      </c>
      <c r="C11" s="37" t="s">
        <v>316</v>
      </c>
      <c r="D11" s="21"/>
      <c r="E11" s="35"/>
      <c r="F11" s="35">
        <f t="shared" ref="F11:F14" si="0">SUM(G11:L11)</f>
        <v>0</v>
      </c>
      <c r="G11" s="35"/>
      <c r="H11" s="35"/>
      <c r="I11" s="35"/>
      <c r="J11" s="35"/>
      <c r="K11" s="35"/>
      <c r="L11" s="35"/>
      <c r="M11" s="35">
        <f t="shared" ref="M11:M14" si="1">SUM(I11:L11)</f>
        <v>0</v>
      </c>
    </row>
    <row r="12" spans="2:13" x14ac:dyDescent="0.3">
      <c r="B12" s="15">
        <v>3</v>
      </c>
      <c r="C12" s="37" t="s">
        <v>318</v>
      </c>
      <c r="D12" s="21"/>
      <c r="E12" s="35"/>
      <c r="F12" s="35">
        <f t="shared" si="0"/>
        <v>0</v>
      </c>
      <c r="G12" s="35"/>
      <c r="H12" s="35"/>
      <c r="I12" s="35"/>
      <c r="J12" s="35"/>
      <c r="K12" s="35"/>
      <c r="L12" s="35"/>
      <c r="M12" s="35">
        <f t="shared" si="1"/>
        <v>0</v>
      </c>
    </row>
    <row r="13" spans="2:13" x14ac:dyDescent="0.3">
      <c r="B13" s="15">
        <v>4</v>
      </c>
      <c r="C13" s="37" t="s">
        <v>320</v>
      </c>
      <c r="D13" s="21"/>
      <c r="E13" s="35"/>
      <c r="F13" s="35">
        <f t="shared" si="0"/>
        <v>0</v>
      </c>
      <c r="G13" s="35"/>
      <c r="H13" s="35"/>
      <c r="I13" s="35"/>
      <c r="J13" s="35"/>
      <c r="K13" s="35"/>
      <c r="L13" s="35"/>
      <c r="M13" s="35">
        <f t="shared" si="1"/>
        <v>0</v>
      </c>
    </row>
    <row r="14" spans="2:13" x14ac:dyDescent="0.3">
      <c r="B14" s="15">
        <v>5</v>
      </c>
      <c r="C14" s="37" t="s">
        <v>322</v>
      </c>
      <c r="D14" s="21"/>
      <c r="E14" s="35"/>
      <c r="F14" s="35">
        <f t="shared" si="0"/>
        <v>0</v>
      </c>
      <c r="G14" s="35"/>
      <c r="H14" s="35"/>
      <c r="I14" s="35"/>
      <c r="J14" s="35"/>
      <c r="K14" s="35"/>
      <c r="L14" s="35"/>
      <c r="M14" s="35">
        <f t="shared" si="1"/>
        <v>0</v>
      </c>
    </row>
    <row r="15" spans="2:13" x14ac:dyDescent="0.3">
      <c r="B15" s="15">
        <v>6</v>
      </c>
      <c r="C15" s="93" t="s">
        <v>21</v>
      </c>
      <c r="D15" s="43" t="s">
        <v>539</v>
      </c>
      <c r="E15" s="35"/>
      <c r="F15" s="33">
        <f>SUM(F11:F14)</f>
        <v>0</v>
      </c>
      <c r="G15" s="33">
        <f t="shared" ref="G15:M15" si="2">SUM(G11:G14)</f>
        <v>0</v>
      </c>
      <c r="H15" s="33">
        <f t="shared" si="2"/>
        <v>0</v>
      </c>
      <c r="I15" s="33">
        <f t="shared" si="2"/>
        <v>0</v>
      </c>
      <c r="J15" s="33">
        <f t="shared" si="2"/>
        <v>0</v>
      </c>
      <c r="K15" s="33">
        <f t="shared" si="2"/>
        <v>0</v>
      </c>
      <c r="L15" s="33">
        <f t="shared" si="2"/>
        <v>0</v>
      </c>
      <c r="M15" s="33">
        <f t="shared" si="2"/>
        <v>0</v>
      </c>
    </row>
    <row r="16" spans="2:13" s="7" customFormat="1" ht="15" customHeight="1" x14ac:dyDescent="0.3">
      <c r="B16" s="13"/>
      <c r="C16" s="10"/>
      <c r="E16" s="11"/>
      <c r="F16" s="11"/>
      <c r="G16" s="11"/>
      <c r="H16" s="12"/>
    </row>
    <row r="17" spans="2:13" s="7" customFormat="1" ht="15" customHeight="1" x14ac:dyDescent="0.3">
      <c r="B17" s="45" t="s">
        <v>540</v>
      </c>
      <c r="C17" s="45"/>
      <c r="D17" s="45"/>
      <c r="E17" s="45"/>
      <c r="F17" s="45"/>
      <c r="G17" s="45"/>
      <c r="H17" s="45"/>
    </row>
    <row r="18" spans="2:13" s="7" customFormat="1" ht="15" customHeight="1" x14ac:dyDescent="0.3">
      <c r="B18" s="13"/>
      <c r="C18" s="10"/>
      <c r="E18" s="11"/>
      <c r="F18" s="11"/>
      <c r="G18" s="11"/>
      <c r="H18" s="12"/>
    </row>
    <row r="19" spans="2:13" s="9" customFormat="1" x14ac:dyDescent="0.3">
      <c r="B19" s="14"/>
      <c r="C19" s="42" t="s">
        <v>3</v>
      </c>
      <c r="D19" s="14" t="s">
        <v>4</v>
      </c>
      <c r="E19" s="14" t="s">
        <v>5</v>
      </c>
      <c r="F19" s="14" t="s">
        <v>6</v>
      </c>
      <c r="G19" s="14" t="s">
        <v>7</v>
      </c>
      <c r="H19" s="14" t="s">
        <v>8</v>
      </c>
      <c r="I19" s="14" t="s">
        <v>9</v>
      </c>
      <c r="J19" s="14" t="s">
        <v>10</v>
      </c>
      <c r="K19" s="14" t="s">
        <v>11</v>
      </c>
      <c r="L19" s="14" t="s">
        <v>534</v>
      </c>
      <c r="M19" s="14" t="s">
        <v>535</v>
      </c>
    </row>
    <row r="20" spans="2:13" ht="38.25" customHeight="1" x14ac:dyDescent="0.3">
      <c r="B20" s="15">
        <v>1</v>
      </c>
      <c r="C20" s="16" t="s">
        <v>12</v>
      </c>
      <c r="D20" s="17" t="s">
        <v>314</v>
      </c>
      <c r="E20" s="17" t="s">
        <v>536</v>
      </c>
      <c r="F20" s="17" t="s">
        <v>537</v>
      </c>
      <c r="G20" s="17" t="s">
        <v>1181</v>
      </c>
      <c r="H20" s="17" t="s">
        <v>1182</v>
      </c>
      <c r="I20" s="17" t="s">
        <v>1183</v>
      </c>
      <c r="J20" s="17" t="s">
        <v>1184</v>
      </c>
      <c r="K20" s="17" t="s">
        <v>1185</v>
      </c>
      <c r="L20" s="17" t="s">
        <v>1186</v>
      </c>
      <c r="M20" s="17" t="s">
        <v>538</v>
      </c>
    </row>
    <row r="21" spans="2:13" s="23" customFormat="1" x14ac:dyDescent="0.3">
      <c r="B21" s="15">
        <v>2</v>
      </c>
      <c r="C21" s="37" t="s">
        <v>329</v>
      </c>
      <c r="D21" s="21"/>
      <c r="E21" s="35"/>
      <c r="F21" s="35">
        <f t="shared" ref="F21:F24" si="3">SUM(G21:L21)</f>
        <v>0</v>
      </c>
      <c r="G21" s="35"/>
      <c r="H21" s="35"/>
      <c r="I21" s="35"/>
      <c r="J21" s="35"/>
      <c r="K21" s="35"/>
      <c r="L21" s="35"/>
      <c r="M21" s="35">
        <f t="shared" ref="M21:M24" si="4">SUM(I21:L21)</f>
        <v>0</v>
      </c>
    </row>
    <row r="22" spans="2:13" x14ac:dyDescent="0.3">
      <c r="B22" s="15">
        <v>3</v>
      </c>
      <c r="C22" s="37" t="s">
        <v>331</v>
      </c>
      <c r="D22" s="21"/>
      <c r="E22" s="35"/>
      <c r="F22" s="35">
        <f t="shared" si="3"/>
        <v>0</v>
      </c>
      <c r="G22" s="35"/>
      <c r="H22" s="35"/>
      <c r="I22" s="35"/>
      <c r="J22" s="35"/>
      <c r="K22" s="35"/>
      <c r="L22" s="35"/>
      <c r="M22" s="35">
        <f t="shared" si="4"/>
        <v>0</v>
      </c>
    </row>
    <row r="23" spans="2:13" x14ac:dyDescent="0.3">
      <c r="B23" s="15">
        <v>4</v>
      </c>
      <c r="C23" s="37" t="s">
        <v>333</v>
      </c>
      <c r="D23" s="21"/>
      <c r="E23" s="35"/>
      <c r="F23" s="35">
        <f t="shared" si="3"/>
        <v>0</v>
      </c>
      <c r="G23" s="35"/>
      <c r="H23" s="35"/>
      <c r="I23" s="35"/>
      <c r="J23" s="35"/>
      <c r="K23" s="35"/>
      <c r="L23" s="35"/>
      <c r="M23" s="35">
        <f t="shared" si="4"/>
        <v>0</v>
      </c>
    </row>
    <row r="24" spans="2:13" x14ac:dyDescent="0.3">
      <c r="B24" s="15">
        <v>5</v>
      </c>
      <c r="C24" s="37" t="s">
        <v>335</v>
      </c>
      <c r="D24" s="21"/>
      <c r="E24" s="35"/>
      <c r="F24" s="35">
        <f t="shared" si="3"/>
        <v>0</v>
      </c>
      <c r="G24" s="35"/>
      <c r="H24" s="35"/>
      <c r="I24" s="35"/>
      <c r="J24" s="35"/>
      <c r="K24" s="35"/>
      <c r="L24" s="35"/>
      <c r="M24" s="35">
        <f t="shared" si="4"/>
        <v>0</v>
      </c>
    </row>
    <row r="25" spans="2:13" x14ac:dyDescent="0.3">
      <c r="B25" s="15">
        <v>6</v>
      </c>
      <c r="C25" s="93" t="s">
        <v>37</v>
      </c>
      <c r="D25" s="43" t="s">
        <v>541</v>
      </c>
      <c r="E25" s="35"/>
      <c r="F25" s="33">
        <f>SUM(F21:F24)</f>
        <v>0</v>
      </c>
      <c r="G25" s="33">
        <f t="shared" ref="G25:M25" si="5">SUM(G21:G24)</f>
        <v>0</v>
      </c>
      <c r="H25" s="33">
        <f t="shared" si="5"/>
        <v>0</v>
      </c>
      <c r="I25" s="33">
        <f t="shared" si="5"/>
        <v>0</v>
      </c>
      <c r="J25" s="33">
        <f t="shared" si="5"/>
        <v>0</v>
      </c>
      <c r="K25" s="33">
        <f t="shared" si="5"/>
        <v>0</v>
      </c>
      <c r="L25" s="33">
        <f t="shared" si="5"/>
        <v>0</v>
      </c>
      <c r="M25" s="33">
        <f t="shared" si="5"/>
        <v>0</v>
      </c>
    </row>
    <row r="26" spans="2:13" s="7" customFormat="1" ht="15" customHeight="1" x14ac:dyDescent="0.3">
      <c r="B26" s="13"/>
      <c r="C26" s="10"/>
      <c r="E26" s="11"/>
      <c r="F26" s="11"/>
      <c r="G26" s="11"/>
      <c r="H26" s="12"/>
    </row>
    <row r="27" spans="2:13" s="7" customFormat="1" ht="15" customHeight="1" x14ac:dyDescent="0.3">
      <c r="B27" s="45" t="s">
        <v>542</v>
      </c>
      <c r="C27" s="45"/>
      <c r="D27" s="45"/>
      <c r="E27" s="45"/>
      <c r="F27" s="45"/>
      <c r="G27" s="45"/>
      <c r="H27" s="45"/>
    </row>
    <row r="28" spans="2:13" s="7" customFormat="1" ht="15" customHeight="1" x14ac:dyDescent="0.3">
      <c r="B28" s="13"/>
      <c r="C28" s="10"/>
      <c r="E28" s="11"/>
      <c r="F28" s="11"/>
      <c r="G28" s="11"/>
      <c r="H28" s="12"/>
    </row>
    <row r="29" spans="2:13" s="9" customFormat="1" x14ac:dyDescent="0.3">
      <c r="B29" s="14"/>
      <c r="C29" s="42" t="s">
        <v>3</v>
      </c>
      <c r="D29" s="14" t="s">
        <v>4</v>
      </c>
      <c r="E29" s="14" t="s">
        <v>5</v>
      </c>
      <c r="F29" s="14" t="s">
        <v>6</v>
      </c>
      <c r="G29" s="14" t="s">
        <v>7</v>
      </c>
      <c r="H29" s="14" t="s">
        <v>8</v>
      </c>
      <c r="I29" s="14" t="s">
        <v>9</v>
      </c>
      <c r="J29" s="14" t="s">
        <v>10</v>
      </c>
      <c r="K29" s="14" t="s">
        <v>11</v>
      </c>
      <c r="L29" s="14" t="s">
        <v>534</v>
      </c>
      <c r="M29" s="14" t="s">
        <v>535</v>
      </c>
    </row>
    <row r="30" spans="2:13" ht="38.25" customHeight="1" x14ac:dyDescent="0.3">
      <c r="B30" s="15">
        <v>1</v>
      </c>
      <c r="C30" s="16" t="s">
        <v>12</v>
      </c>
      <c r="D30" s="17" t="s">
        <v>314</v>
      </c>
      <c r="E30" s="17" t="s">
        <v>536</v>
      </c>
      <c r="F30" s="17" t="s">
        <v>537</v>
      </c>
      <c r="G30" s="17" t="s">
        <v>1181</v>
      </c>
      <c r="H30" s="17" t="s">
        <v>1182</v>
      </c>
      <c r="I30" s="17" t="s">
        <v>1183</v>
      </c>
      <c r="J30" s="17" t="s">
        <v>1184</v>
      </c>
      <c r="K30" s="17" t="s">
        <v>1185</v>
      </c>
      <c r="L30" s="17" t="s">
        <v>1186</v>
      </c>
      <c r="M30" s="17" t="s">
        <v>538</v>
      </c>
    </row>
    <row r="31" spans="2:13" s="23" customFormat="1" x14ac:dyDescent="0.3">
      <c r="B31" s="15">
        <v>2</v>
      </c>
      <c r="C31" s="37" t="s">
        <v>308</v>
      </c>
      <c r="D31" s="21"/>
      <c r="E31" s="35"/>
      <c r="F31" s="35">
        <f t="shared" ref="F31:F34" si="6">SUM(G31:L31)</f>
        <v>0</v>
      </c>
      <c r="G31" s="35"/>
      <c r="H31" s="35"/>
      <c r="I31" s="35"/>
      <c r="J31" s="35"/>
      <c r="K31" s="35"/>
      <c r="L31" s="35"/>
      <c r="M31" s="35">
        <f t="shared" ref="M31:M34" si="7">SUM(I31:L31)</f>
        <v>0</v>
      </c>
    </row>
    <row r="32" spans="2:13" x14ac:dyDescent="0.3">
      <c r="B32" s="15">
        <v>3</v>
      </c>
      <c r="C32" s="37" t="s">
        <v>309</v>
      </c>
      <c r="D32" s="21"/>
      <c r="E32" s="35"/>
      <c r="F32" s="35">
        <f t="shared" si="6"/>
        <v>0</v>
      </c>
      <c r="G32" s="35"/>
      <c r="H32" s="35"/>
      <c r="I32" s="35"/>
      <c r="J32" s="35"/>
      <c r="K32" s="35"/>
      <c r="L32" s="35"/>
      <c r="M32" s="35">
        <f t="shared" si="7"/>
        <v>0</v>
      </c>
    </row>
    <row r="33" spans="2:13" x14ac:dyDescent="0.3">
      <c r="B33" s="15">
        <v>4</v>
      </c>
      <c r="C33" s="37" t="s">
        <v>310</v>
      </c>
      <c r="D33" s="21"/>
      <c r="E33" s="35"/>
      <c r="F33" s="35">
        <f t="shared" si="6"/>
        <v>0</v>
      </c>
      <c r="G33" s="35"/>
      <c r="H33" s="35"/>
      <c r="I33" s="35"/>
      <c r="J33" s="35"/>
      <c r="K33" s="35"/>
      <c r="L33" s="35"/>
      <c r="M33" s="35">
        <f t="shared" si="7"/>
        <v>0</v>
      </c>
    </row>
    <row r="34" spans="2:13" x14ac:dyDescent="0.3">
      <c r="B34" s="15">
        <v>5</v>
      </c>
      <c r="C34" s="37" t="s">
        <v>311</v>
      </c>
      <c r="D34" s="21"/>
      <c r="E34" s="35"/>
      <c r="F34" s="35">
        <f t="shared" si="6"/>
        <v>0</v>
      </c>
      <c r="G34" s="35"/>
      <c r="H34" s="35"/>
      <c r="I34" s="35"/>
      <c r="J34" s="35"/>
      <c r="K34" s="35"/>
      <c r="L34" s="35"/>
      <c r="M34" s="35">
        <f t="shared" si="7"/>
        <v>0</v>
      </c>
    </row>
    <row r="35" spans="2:13" x14ac:dyDescent="0.3">
      <c r="B35" s="15">
        <v>6</v>
      </c>
      <c r="C35" s="93" t="s">
        <v>50</v>
      </c>
      <c r="D35" s="43" t="s">
        <v>543</v>
      </c>
      <c r="E35" s="35"/>
      <c r="F35" s="33">
        <f>SUM(F31:F34)</f>
        <v>0</v>
      </c>
      <c r="G35" s="33">
        <f t="shared" ref="G35:M35" si="8">SUM(G31:G34)</f>
        <v>0</v>
      </c>
      <c r="H35" s="33">
        <f t="shared" si="8"/>
        <v>0</v>
      </c>
      <c r="I35" s="33">
        <f t="shared" si="8"/>
        <v>0</v>
      </c>
      <c r="J35" s="33">
        <f t="shared" si="8"/>
        <v>0</v>
      </c>
      <c r="K35" s="33">
        <f t="shared" si="8"/>
        <v>0</v>
      </c>
      <c r="L35" s="33">
        <f t="shared" si="8"/>
        <v>0</v>
      </c>
      <c r="M35" s="33">
        <f t="shared" si="8"/>
        <v>0</v>
      </c>
    </row>
    <row r="36" spans="2:13" s="7" customFormat="1" ht="15" customHeight="1" x14ac:dyDescent="0.3">
      <c r="B36" s="13"/>
      <c r="C36" s="10"/>
      <c r="E36" s="11"/>
      <c r="F36" s="11"/>
      <c r="G36" s="11"/>
      <c r="H36" s="12"/>
    </row>
    <row r="37" spans="2:13" s="7" customFormat="1" ht="15" customHeight="1" x14ac:dyDescent="0.3">
      <c r="B37" s="45" t="s">
        <v>544</v>
      </c>
      <c r="C37" s="45"/>
      <c r="D37" s="45"/>
      <c r="E37" s="45"/>
      <c r="F37" s="45"/>
      <c r="G37" s="45"/>
      <c r="H37" s="45"/>
    </row>
    <row r="38" spans="2:13" s="7" customFormat="1" ht="15" customHeight="1" x14ac:dyDescent="0.3">
      <c r="B38" s="13"/>
      <c r="C38" s="10"/>
      <c r="E38" s="11"/>
      <c r="F38" s="11"/>
      <c r="G38" s="11"/>
      <c r="H38" s="12"/>
    </row>
    <row r="39" spans="2:13" s="9" customFormat="1" x14ac:dyDescent="0.3">
      <c r="B39" s="14"/>
      <c r="C39" s="42" t="s">
        <v>3</v>
      </c>
      <c r="D39" s="14" t="s">
        <v>4</v>
      </c>
      <c r="E39" s="14" t="s">
        <v>5</v>
      </c>
      <c r="F39" s="14" t="s">
        <v>6</v>
      </c>
      <c r="G39" s="14" t="s">
        <v>7</v>
      </c>
      <c r="H39" s="14" t="s">
        <v>8</v>
      </c>
      <c r="I39" s="14" t="s">
        <v>9</v>
      </c>
      <c r="J39" s="14" t="s">
        <v>10</v>
      </c>
      <c r="K39" s="14" t="s">
        <v>11</v>
      </c>
      <c r="L39" s="14" t="s">
        <v>534</v>
      </c>
      <c r="M39" s="14" t="s">
        <v>535</v>
      </c>
    </row>
    <row r="40" spans="2:13" ht="38.25" customHeight="1" x14ac:dyDescent="0.3">
      <c r="B40" s="15">
        <v>1</v>
      </c>
      <c r="C40" s="16" t="s">
        <v>12</v>
      </c>
      <c r="D40" s="17" t="s">
        <v>314</v>
      </c>
      <c r="E40" s="17" t="s">
        <v>536</v>
      </c>
      <c r="F40" s="17" t="s">
        <v>537</v>
      </c>
      <c r="G40" s="17" t="s">
        <v>1181</v>
      </c>
      <c r="H40" s="17" t="s">
        <v>1182</v>
      </c>
      <c r="I40" s="17" t="s">
        <v>1183</v>
      </c>
      <c r="J40" s="17" t="s">
        <v>1184</v>
      </c>
      <c r="K40" s="17" t="s">
        <v>1185</v>
      </c>
      <c r="L40" s="17" t="s">
        <v>1186</v>
      </c>
      <c r="M40" s="17" t="s">
        <v>538</v>
      </c>
    </row>
    <row r="41" spans="2:13" s="23" customFormat="1" x14ac:dyDescent="0.3">
      <c r="B41" s="15">
        <v>2</v>
      </c>
      <c r="C41" s="37" t="s">
        <v>545</v>
      </c>
      <c r="D41" s="21"/>
      <c r="E41" s="35"/>
      <c r="F41" s="35">
        <f t="shared" ref="F41:F44" si="9">SUM(G41:L41)</f>
        <v>0</v>
      </c>
      <c r="G41" s="35"/>
      <c r="H41" s="35"/>
      <c r="I41" s="35"/>
      <c r="J41" s="35"/>
      <c r="K41" s="35"/>
      <c r="L41" s="35"/>
      <c r="M41" s="35">
        <f t="shared" ref="M41:M44" si="10">SUM(I41:L41)</f>
        <v>0</v>
      </c>
    </row>
    <row r="42" spans="2:13" x14ac:dyDescent="0.3">
      <c r="B42" s="15">
        <v>3</v>
      </c>
      <c r="C42" s="37" t="s">
        <v>546</v>
      </c>
      <c r="D42" s="21"/>
      <c r="E42" s="35"/>
      <c r="F42" s="35">
        <f t="shared" si="9"/>
        <v>0</v>
      </c>
      <c r="G42" s="35"/>
      <c r="H42" s="35"/>
      <c r="I42" s="35"/>
      <c r="J42" s="35"/>
      <c r="K42" s="35"/>
      <c r="L42" s="35"/>
      <c r="M42" s="35">
        <f t="shared" si="10"/>
        <v>0</v>
      </c>
    </row>
    <row r="43" spans="2:13" x14ac:dyDescent="0.3">
      <c r="B43" s="15">
        <v>4</v>
      </c>
      <c r="C43" s="37" t="s">
        <v>547</v>
      </c>
      <c r="D43" s="21"/>
      <c r="E43" s="35"/>
      <c r="F43" s="35">
        <f t="shared" si="9"/>
        <v>0</v>
      </c>
      <c r="G43" s="35"/>
      <c r="H43" s="35"/>
      <c r="I43" s="35"/>
      <c r="J43" s="35"/>
      <c r="K43" s="35"/>
      <c r="L43" s="35"/>
      <c r="M43" s="35">
        <f t="shared" si="10"/>
        <v>0</v>
      </c>
    </row>
    <row r="44" spans="2:13" x14ac:dyDescent="0.3">
      <c r="B44" s="15">
        <v>5</v>
      </c>
      <c r="C44" s="37" t="s">
        <v>548</v>
      </c>
      <c r="D44" s="21"/>
      <c r="E44" s="35"/>
      <c r="F44" s="35">
        <f t="shared" si="9"/>
        <v>0</v>
      </c>
      <c r="G44" s="35"/>
      <c r="H44" s="35"/>
      <c r="I44" s="35"/>
      <c r="J44" s="35"/>
      <c r="K44" s="35"/>
      <c r="L44" s="35"/>
      <c r="M44" s="35">
        <f t="shared" si="10"/>
        <v>0</v>
      </c>
    </row>
    <row r="45" spans="2:13" x14ac:dyDescent="0.3">
      <c r="B45" s="15">
        <v>6</v>
      </c>
      <c r="C45" s="93" t="s">
        <v>221</v>
      </c>
      <c r="D45" s="43" t="s">
        <v>549</v>
      </c>
      <c r="E45" s="35"/>
      <c r="F45" s="33">
        <f>SUM(F41:F44)</f>
        <v>0</v>
      </c>
      <c r="G45" s="33">
        <f t="shared" ref="G45:M45" si="11">SUM(G41:G44)</f>
        <v>0</v>
      </c>
      <c r="H45" s="33">
        <f t="shared" si="11"/>
        <v>0</v>
      </c>
      <c r="I45" s="33">
        <f t="shared" si="11"/>
        <v>0</v>
      </c>
      <c r="J45" s="33">
        <f t="shared" si="11"/>
        <v>0</v>
      </c>
      <c r="K45" s="33">
        <f t="shared" si="11"/>
        <v>0</v>
      </c>
      <c r="L45" s="33">
        <f t="shared" si="11"/>
        <v>0</v>
      </c>
      <c r="M45" s="33">
        <f t="shared" si="11"/>
        <v>0</v>
      </c>
    </row>
    <row r="46" spans="2:13" s="7" customFormat="1" ht="15" customHeight="1" x14ac:dyDescent="0.3">
      <c r="B46" s="13"/>
      <c r="C46" s="10"/>
      <c r="E46" s="11"/>
      <c r="F46" s="11"/>
      <c r="G46" s="11"/>
      <c r="H46" s="12"/>
    </row>
    <row r="47" spans="2:13" s="7" customFormat="1" ht="15" customHeight="1" x14ac:dyDescent="0.3">
      <c r="B47" s="45" t="s">
        <v>550</v>
      </c>
      <c r="C47" s="45"/>
      <c r="D47" s="45"/>
      <c r="E47" s="45"/>
      <c r="F47" s="45"/>
      <c r="G47" s="45"/>
      <c r="H47" s="45"/>
    </row>
    <row r="48" spans="2:13" s="7" customFormat="1" ht="15" customHeight="1" x14ac:dyDescent="0.3">
      <c r="B48" s="13"/>
      <c r="C48" s="10"/>
      <c r="E48" s="11"/>
      <c r="F48" s="11"/>
      <c r="G48" s="11"/>
      <c r="H48" s="12"/>
    </row>
    <row r="49" spans="2:13" s="9" customFormat="1" x14ac:dyDescent="0.3">
      <c r="B49" s="14"/>
      <c r="C49" s="42" t="s">
        <v>3</v>
      </c>
      <c r="D49" s="14" t="s">
        <v>4</v>
      </c>
      <c r="E49" s="14" t="s">
        <v>5</v>
      </c>
      <c r="F49" s="14" t="s">
        <v>6</v>
      </c>
      <c r="G49" s="14" t="s">
        <v>7</v>
      </c>
      <c r="H49" s="14" t="s">
        <v>8</v>
      </c>
      <c r="I49" s="14" t="s">
        <v>9</v>
      </c>
      <c r="J49" s="14" t="s">
        <v>10</v>
      </c>
      <c r="K49" s="14" t="s">
        <v>11</v>
      </c>
      <c r="L49" s="14" t="s">
        <v>534</v>
      </c>
      <c r="M49" s="14" t="s">
        <v>535</v>
      </c>
    </row>
    <row r="50" spans="2:13" ht="38.25" customHeight="1" x14ac:dyDescent="0.3">
      <c r="B50" s="15">
        <v>1</v>
      </c>
      <c r="C50" s="16" t="s">
        <v>12</v>
      </c>
      <c r="D50" s="17" t="s">
        <v>314</v>
      </c>
      <c r="E50" s="17" t="s">
        <v>536</v>
      </c>
      <c r="F50" s="17" t="s">
        <v>537</v>
      </c>
      <c r="G50" s="17" t="s">
        <v>1181</v>
      </c>
      <c r="H50" s="17" t="s">
        <v>1182</v>
      </c>
      <c r="I50" s="17" t="s">
        <v>1183</v>
      </c>
      <c r="J50" s="17" t="s">
        <v>1184</v>
      </c>
      <c r="K50" s="17" t="s">
        <v>1185</v>
      </c>
      <c r="L50" s="17" t="s">
        <v>1186</v>
      </c>
      <c r="M50" s="17" t="s">
        <v>538</v>
      </c>
    </row>
    <row r="51" spans="2:13" s="23" customFormat="1" x14ac:dyDescent="0.3">
      <c r="B51" s="15">
        <v>2</v>
      </c>
      <c r="C51" s="37" t="s">
        <v>551</v>
      </c>
      <c r="D51" s="21"/>
      <c r="E51" s="35"/>
      <c r="F51" s="35">
        <f t="shared" ref="F51:F54" si="12">SUM(G51:L51)</f>
        <v>0</v>
      </c>
      <c r="G51" s="35"/>
      <c r="H51" s="35"/>
      <c r="I51" s="35"/>
      <c r="J51" s="35"/>
      <c r="K51" s="35"/>
      <c r="L51" s="35"/>
      <c r="M51" s="35">
        <f t="shared" ref="M51:M54" si="13">SUM(I51:L51)</f>
        <v>0</v>
      </c>
    </row>
    <row r="52" spans="2:13" x14ac:dyDescent="0.3">
      <c r="B52" s="15">
        <v>3</v>
      </c>
      <c r="C52" s="37" t="s">
        <v>552</v>
      </c>
      <c r="D52" s="21"/>
      <c r="E52" s="35"/>
      <c r="F52" s="35">
        <f t="shared" si="12"/>
        <v>0</v>
      </c>
      <c r="G52" s="35"/>
      <c r="H52" s="35"/>
      <c r="I52" s="35"/>
      <c r="J52" s="35"/>
      <c r="K52" s="35"/>
      <c r="L52" s="35"/>
      <c r="M52" s="35">
        <f t="shared" si="13"/>
        <v>0</v>
      </c>
    </row>
    <row r="53" spans="2:13" x14ac:dyDescent="0.3">
      <c r="B53" s="15">
        <v>4</v>
      </c>
      <c r="C53" s="37" t="s">
        <v>553</v>
      </c>
      <c r="D53" s="21"/>
      <c r="E53" s="35"/>
      <c r="F53" s="35">
        <f t="shared" si="12"/>
        <v>0</v>
      </c>
      <c r="G53" s="35"/>
      <c r="H53" s="35"/>
      <c r="I53" s="35"/>
      <c r="J53" s="35"/>
      <c r="K53" s="35"/>
      <c r="L53" s="35"/>
      <c r="M53" s="35">
        <f t="shared" si="13"/>
        <v>0</v>
      </c>
    </row>
    <row r="54" spans="2:13" x14ac:dyDescent="0.3">
      <c r="B54" s="15">
        <v>5</v>
      </c>
      <c r="C54" s="37" t="s">
        <v>554</v>
      </c>
      <c r="D54" s="21"/>
      <c r="E54" s="35"/>
      <c r="F54" s="35">
        <f t="shared" si="12"/>
        <v>0</v>
      </c>
      <c r="G54" s="35"/>
      <c r="H54" s="35"/>
      <c r="I54" s="35"/>
      <c r="J54" s="35"/>
      <c r="K54" s="35"/>
      <c r="L54" s="35"/>
      <c r="M54" s="35">
        <f t="shared" si="13"/>
        <v>0</v>
      </c>
    </row>
    <row r="55" spans="2:13" x14ac:dyDescent="0.3">
      <c r="B55" s="15">
        <v>6</v>
      </c>
      <c r="C55" s="93" t="s">
        <v>77</v>
      </c>
      <c r="D55" s="43" t="s">
        <v>555</v>
      </c>
      <c r="E55" s="35"/>
      <c r="F55" s="33">
        <f>SUM(F51:F54)</f>
        <v>0</v>
      </c>
      <c r="G55" s="33">
        <f t="shared" ref="G55:M55" si="14">SUM(G51:G54)</f>
        <v>0</v>
      </c>
      <c r="H55" s="33">
        <f t="shared" si="14"/>
        <v>0</v>
      </c>
      <c r="I55" s="33">
        <f t="shared" si="14"/>
        <v>0</v>
      </c>
      <c r="J55" s="33">
        <f t="shared" si="14"/>
        <v>0</v>
      </c>
      <c r="K55" s="33">
        <f t="shared" si="14"/>
        <v>0</v>
      </c>
      <c r="L55" s="33">
        <f t="shared" si="14"/>
        <v>0</v>
      </c>
      <c r="M55" s="33">
        <f t="shared" si="14"/>
        <v>0</v>
      </c>
    </row>
    <row r="56" spans="2:13" s="7" customFormat="1" ht="15" customHeight="1" x14ac:dyDescent="0.3">
      <c r="B56" s="13"/>
      <c r="C56" s="10"/>
      <c r="E56" s="11"/>
      <c r="F56" s="11"/>
      <c r="G56" s="11"/>
      <c r="H56" s="12"/>
    </row>
    <row r="57" spans="2:13" s="7" customFormat="1" ht="15" customHeight="1" x14ac:dyDescent="0.3">
      <c r="B57" s="45" t="s">
        <v>556</v>
      </c>
      <c r="C57" s="45"/>
      <c r="D57" s="45"/>
      <c r="E57" s="45"/>
      <c r="F57" s="45"/>
      <c r="G57" s="45"/>
      <c r="H57" s="45"/>
    </row>
    <row r="58" spans="2:13" s="7" customFormat="1" ht="15" customHeight="1" x14ac:dyDescent="0.3">
      <c r="B58" s="13"/>
      <c r="C58" s="10"/>
      <c r="E58" s="11"/>
      <c r="F58" s="11"/>
      <c r="G58" s="11"/>
      <c r="H58" s="12"/>
    </row>
    <row r="59" spans="2:13" s="9" customFormat="1" x14ac:dyDescent="0.3">
      <c r="B59" s="14"/>
      <c r="C59" s="42" t="s">
        <v>3</v>
      </c>
      <c r="D59" s="14" t="s">
        <v>4</v>
      </c>
      <c r="E59" s="14" t="s">
        <v>5</v>
      </c>
      <c r="F59" s="14" t="s">
        <v>6</v>
      </c>
      <c r="G59" s="14" t="s">
        <v>7</v>
      </c>
      <c r="H59" s="14" t="s">
        <v>8</v>
      </c>
      <c r="I59" s="14" t="s">
        <v>9</v>
      </c>
      <c r="J59" s="14" t="s">
        <v>10</v>
      </c>
      <c r="K59" s="14" t="s">
        <v>11</v>
      </c>
      <c r="L59" s="14" t="s">
        <v>534</v>
      </c>
      <c r="M59" s="14" t="s">
        <v>535</v>
      </c>
    </row>
    <row r="60" spans="2:13" ht="38.25" customHeight="1" x14ac:dyDescent="0.3">
      <c r="B60" s="15">
        <v>1</v>
      </c>
      <c r="C60" s="16" t="s">
        <v>12</v>
      </c>
      <c r="D60" s="17" t="s">
        <v>314</v>
      </c>
      <c r="E60" s="17" t="s">
        <v>557</v>
      </c>
      <c r="F60" s="17" t="s">
        <v>537</v>
      </c>
      <c r="G60" s="17" t="s">
        <v>1181</v>
      </c>
      <c r="H60" s="17" t="s">
        <v>1182</v>
      </c>
      <c r="I60" s="17" t="s">
        <v>1183</v>
      </c>
      <c r="J60" s="17" t="s">
        <v>1184</v>
      </c>
      <c r="K60" s="17" t="s">
        <v>1185</v>
      </c>
      <c r="L60" s="17" t="s">
        <v>1186</v>
      </c>
      <c r="M60" s="17" t="s">
        <v>538</v>
      </c>
    </row>
    <row r="61" spans="2:13" s="23" customFormat="1" x14ac:dyDescent="0.3">
      <c r="B61" s="15">
        <v>2</v>
      </c>
      <c r="C61" s="37" t="s">
        <v>558</v>
      </c>
      <c r="D61" s="21" t="str">
        <f>D15</f>
        <v>Működési célú hiteltörlesztés (tőke + kamat) összesen</v>
      </c>
      <c r="E61" s="35"/>
      <c r="F61" s="35">
        <f>F15</f>
        <v>0</v>
      </c>
      <c r="G61" s="35">
        <f t="shared" ref="G61:M61" si="15">G15</f>
        <v>0</v>
      </c>
      <c r="H61" s="35">
        <f t="shared" si="15"/>
        <v>0</v>
      </c>
      <c r="I61" s="35">
        <f t="shared" si="15"/>
        <v>0</v>
      </c>
      <c r="J61" s="35">
        <f t="shared" si="15"/>
        <v>0</v>
      </c>
      <c r="K61" s="35">
        <f t="shared" si="15"/>
        <v>0</v>
      </c>
      <c r="L61" s="35">
        <f t="shared" si="15"/>
        <v>0</v>
      </c>
      <c r="M61" s="35">
        <f t="shared" si="15"/>
        <v>0</v>
      </c>
    </row>
    <row r="62" spans="2:13" x14ac:dyDescent="0.3">
      <c r="B62" s="15">
        <v>3</v>
      </c>
      <c r="C62" s="37" t="s">
        <v>559</v>
      </c>
      <c r="D62" s="21" t="str">
        <f>D25</f>
        <v>Felhalmozási célú hiteltörlesztés (tőke + kamat) összesen</v>
      </c>
      <c r="E62" s="35"/>
      <c r="F62" s="35">
        <f>F25</f>
        <v>0</v>
      </c>
      <c r="G62" s="35">
        <f t="shared" ref="G62:M62" si="16">G25</f>
        <v>0</v>
      </c>
      <c r="H62" s="35">
        <f t="shared" si="16"/>
        <v>0</v>
      </c>
      <c r="I62" s="35">
        <f t="shared" si="16"/>
        <v>0</v>
      </c>
      <c r="J62" s="35">
        <f t="shared" si="16"/>
        <v>0</v>
      </c>
      <c r="K62" s="35">
        <f t="shared" si="16"/>
        <v>0</v>
      </c>
      <c r="L62" s="35">
        <f t="shared" si="16"/>
        <v>0</v>
      </c>
      <c r="M62" s="35">
        <f t="shared" si="16"/>
        <v>0</v>
      </c>
    </row>
    <row r="63" spans="2:13" x14ac:dyDescent="0.3">
      <c r="B63" s="15">
        <v>4</v>
      </c>
      <c r="C63" s="37" t="s">
        <v>560</v>
      </c>
      <c r="D63" s="21" t="str">
        <f>D35</f>
        <v>Beruházások összesen</v>
      </c>
      <c r="E63" s="35"/>
      <c r="F63" s="35">
        <f>F35</f>
        <v>0</v>
      </c>
      <c r="G63" s="35">
        <f t="shared" ref="G63:M63" si="17">G35</f>
        <v>0</v>
      </c>
      <c r="H63" s="35">
        <f t="shared" si="17"/>
        <v>0</v>
      </c>
      <c r="I63" s="35">
        <f t="shared" si="17"/>
        <v>0</v>
      </c>
      <c r="J63" s="35">
        <f t="shared" si="17"/>
        <v>0</v>
      </c>
      <c r="K63" s="35">
        <f t="shared" si="17"/>
        <v>0</v>
      </c>
      <c r="L63" s="35">
        <f t="shared" si="17"/>
        <v>0</v>
      </c>
      <c r="M63" s="35">
        <f t="shared" si="17"/>
        <v>0</v>
      </c>
    </row>
    <row r="64" spans="2:13" x14ac:dyDescent="0.3">
      <c r="B64" s="15">
        <v>5</v>
      </c>
      <c r="C64" s="37" t="s">
        <v>561</v>
      </c>
      <c r="D64" s="21" t="str">
        <f>D45</f>
        <v>Felújítások összesen</v>
      </c>
      <c r="E64" s="35"/>
      <c r="F64" s="35">
        <f>F45</f>
        <v>0</v>
      </c>
      <c r="G64" s="35">
        <f t="shared" ref="G64:M64" si="18">G45</f>
        <v>0</v>
      </c>
      <c r="H64" s="35">
        <f t="shared" si="18"/>
        <v>0</v>
      </c>
      <c r="I64" s="35">
        <f t="shared" si="18"/>
        <v>0</v>
      </c>
      <c r="J64" s="35">
        <f t="shared" si="18"/>
        <v>0</v>
      </c>
      <c r="K64" s="35">
        <f t="shared" si="18"/>
        <v>0</v>
      </c>
      <c r="L64" s="35">
        <f t="shared" si="18"/>
        <v>0</v>
      </c>
      <c r="M64" s="35">
        <f t="shared" si="18"/>
        <v>0</v>
      </c>
    </row>
    <row r="65" spans="2:13" x14ac:dyDescent="0.3">
      <c r="B65" s="15">
        <v>6</v>
      </c>
      <c r="C65" s="37" t="s">
        <v>562</v>
      </c>
      <c r="D65" s="21" t="str">
        <f>D55</f>
        <v>Egyéb többéves kihatású kiadások összesen</v>
      </c>
      <c r="E65" s="35"/>
      <c r="F65" s="35">
        <f>F55</f>
        <v>0</v>
      </c>
      <c r="G65" s="35">
        <f t="shared" ref="G65:M65" si="19">G55</f>
        <v>0</v>
      </c>
      <c r="H65" s="35">
        <f t="shared" si="19"/>
        <v>0</v>
      </c>
      <c r="I65" s="35">
        <f t="shared" si="19"/>
        <v>0</v>
      </c>
      <c r="J65" s="35">
        <f t="shared" si="19"/>
        <v>0</v>
      </c>
      <c r="K65" s="35">
        <f t="shared" si="19"/>
        <v>0</v>
      </c>
      <c r="L65" s="35">
        <f t="shared" si="19"/>
        <v>0</v>
      </c>
      <c r="M65" s="35">
        <f t="shared" si="19"/>
        <v>0</v>
      </c>
    </row>
    <row r="66" spans="2:13" x14ac:dyDescent="0.3">
      <c r="B66" s="15">
        <v>7</v>
      </c>
      <c r="C66" s="93" t="s">
        <v>105</v>
      </c>
      <c r="D66" s="43" t="s">
        <v>563</v>
      </c>
      <c r="E66" s="35"/>
      <c r="F66" s="33">
        <f>SUM(F61:F65)</f>
        <v>0</v>
      </c>
      <c r="G66" s="33">
        <f t="shared" ref="G66:M66" si="20">SUM(G61:G65)</f>
        <v>0</v>
      </c>
      <c r="H66" s="33">
        <f t="shared" si="20"/>
        <v>0</v>
      </c>
      <c r="I66" s="33">
        <f t="shared" si="20"/>
        <v>0</v>
      </c>
      <c r="J66" s="33">
        <f t="shared" si="20"/>
        <v>0</v>
      </c>
      <c r="K66" s="33">
        <f t="shared" si="20"/>
        <v>0</v>
      </c>
      <c r="L66" s="33">
        <f t="shared" si="20"/>
        <v>0</v>
      </c>
      <c r="M66" s="33">
        <f t="shared" si="20"/>
        <v>0</v>
      </c>
    </row>
    <row r="67" spans="2:13" s="29" customFormat="1" ht="5.0999999999999996" customHeight="1" x14ac:dyDescent="0.3">
      <c r="C67" s="26"/>
      <c r="D67" s="27"/>
      <c r="E67" s="28"/>
      <c r="F67" s="28"/>
      <c r="G67" s="28"/>
      <c r="H67" s="28"/>
      <c r="I67" s="28"/>
      <c r="J67" s="28"/>
      <c r="K67" s="28"/>
      <c r="L67" s="28"/>
      <c r="M67" s="28"/>
    </row>
    <row r="68" spans="2:13" x14ac:dyDescent="0.3">
      <c r="E68" s="2"/>
      <c r="F68" s="2"/>
      <c r="G68" s="2"/>
      <c r="H68" s="2"/>
      <c r="I68" s="2"/>
      <c r="J68" s="2"/>
      <c r="K68" s="2"/>
      <c r="L68" s="2"/>
      <c r="M68" s="2"/>
    </row>
  </sheetData>
  <mergeCells count="4">
    <mergeCell ref="B2:M2"/>
    <mergeCell ref="B4:M4"/>
    <mergeCell ref="B5:M5"/>
    <mergeCell ref="B6:M6"/>
  </mergeCells>
  <pageMargins left="0.7" right="0.7" top="0.75" bottom="0.75" header="0.3" footer="0.3"/>
  <pageSetup paperSize="9" scale="69" orientation="landscape"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74B6C0-EEA4-41C2-B145-EF6B81398C22}">
  <dimension ref="B2:H29"/>
  <sheetViews>
    <sheetView view="pageBreakPreview" zoomScale="60" zoomScaleNormal="100" workbookViewId="0">
      <selection activeCell="F17" sqref="F17"/>
    </sheetView>
  </sheetViews>
  <sheetFormatPr defaultColWidth="9" defaultRowHeight="13.2" x14ac:dyDescent="0.3"/>
  <cols>
    <col min="1" max="1" width="0.88671875" style="2" customWidth="1"/>
    <col min="2" max="2" width="3.6640625" style="2" customWidth="1"/>
    <col min="3" max="3" width="4.6640625" style="1" customWidth="1"/>
    <col min="4" max="4" width="65.109375" style="2" customWidth="1"/>
    <col min="5" max="6" width="14.6640625" style="3" customWidth="1"/>
    <col min="7" max="7" width="0.88671875" style="2" customWidth="1"/>
    <col min="8" max="16384" width="9" style="2"/>
  </cols>
  <sheetData>
    <row r="2" spans="2:8" ht="15.6" x14ac:dyDescent="0.3">
      <c r="B2" s="118" t="s">
        <v>592</v>
      </c>
      <c r="C2" s="118"/>
      <c r="D2" s="118"/>
      <c r="E2" s="118"/>
      <c r="F2" s="118"/>
    </row>
    <row r="3" spans="2:8" s="30" customFormat="1" ht="15" customHeight="1" x14ac:dyDescent="0.3">
      <c r="C3" s="31"/>
      <c r="D3" s="5"/>
      <c r="E3" s="6"/>
      <c r="F3" s="6"/>
      <c r="G3" s="6"/>
      <c r="H3" s="6"/>
    </row>
    <row r="4" spans="2:8" s="9" customFormat="1" ht="15.6" x14ac:dyDescent="0.3">
      <c r="B4" s="119" t="s">
        <v>0</v>
      </c>
      <c r="C4" s="119"/>
      <c r="D4" s="119"/>
      <c r="E4" s="119"/>
      <c r="F4" s="119"/>
      <c r="G4" s="7"/>
      <c r="H4" s="7"/>
    </row>
    <row r="5" spans="2:8" s="9" customFormat="1" ht="15.6" x14ac:dyDescent="0.3">
      <c r="B5" s="119" t="s">
        <v>565</v>
      </c>
      <c r="C5" s="119"/>
      <c r="D5" s="119"/>
      <c r="E5" s="119"/>
      <c r="F5" s="119"/>
      <c r="G5" s="7"/>
      <c r="H5" s="7"/>
    </row>
    <row r="6" spans="2:8" s="9" customFormat="1" x14ac:dyDescent="0.3">
      <c r="B6" s="121" t="s">
        <v>1</v>
      </c>
      <c r="C6" s="121"/>
      <c r="D6" s="121"/>
      <c r="E6" s="121"/>
      <c r="F6" s="121"/>
      <c r="G6" s="32"/>
      <c r="H6" s="32"/>
    </row>
    <row r="7" spans="2:8" s="9" customFormat="1" x14ac:dyDescent="0.3">
      <c r="C7" s="68"/>
      <c r="D7" s="68"/>
      <c r="E7" s="68"/>
      <c r="F7" s="69"/>
    </row>
    <row r="8" spans="2:8" s="9" customFormat="1" x14ac:dyDescent="0.3">
      <c r="B8" s="25"/>
      <c r="C8" s="14" t="s">
        <v>3</v>
      </c>
      <c r="D8" s="14" t="s">
        <v>4</v>
      </c>
      <c r="E8" s="14" t="s">
        <v>5</v>
      </c>
      <c r="F8" s="42" t="s">
        <v>6</v>
      </c>
    </row>
    <row r="9" spans="2:8" ht="39.6" x14ac:dyDescent="0.3">
      <c r="B9" s="15">
        <v>1</v>
      </c>
      <c r="C9" s="16" t="s">
        <v>12</v>
      </c>
      <c r="D9" s="17" t="s">
        <v>566</v>
      </c>
      <c r="E9" s="17" t="s">
        <v>567</v>
      </c>
      <c r="F9" s="17" t="s">
        <v>568</v>
      </c>
    </row>
    <row r="10" spans="2:8" x14ac:dyDescent="0.3">
      <c r="B10" s="15">
        <v>2</v>
      </c>
      <c r="C10" s="93" t="s">
        <v>21</v>
      </c>
      <c r="D10" s="43" t="s">
        <v>569</v>
      </c>
      <c r="E10" s="33">
        <f>SUM(E11:E16)</f>
        <v>119758354</v>
      </c>
      <c r="F10" s="33">
        <f>SUM(F11:F16)</f>
        <v>7892000</v>
      </c>
    </row>
    <row r="11" spans="2:8" x14ac:dyDescent="0.3">
      <c r="B11" s="15">
        <v>3</v>
      </c>
      <c r="C11" s="37" t="s">
        <v>316</v>
      </c>
      <c r="D11" s="21" t="s">
        <v>570</v>
      </c>
      <c r="E11" s="35"/>
      <c r="F11" s="35"/>
    </row>
    <row r="12" spans="2:8" x14ac:dyDescent="0.3">
      <c r="B12" s="15">
        <v>4</v>
      </c>
      <c r="C12" s="37" t="s">
        <v>318</v>
      </c>
      <c r="D12" s="21" t="s">
        <v>571</v>
      </c>
      <c r="E12" s="35"/>
      <c r="F12" s="35"/>
    </row>
    <row r="13" spans="2:8" x14ac:dyDescent="0.3">
      <c r="B13" s="15">
        <v>5</v>
      </c>
      <c r="C13" s="37" t="s">
        <v>320</v>
      </c>
      <c r="D13" s="21" t="s">
        <v>572</v>
      </c>
      <c r="E13" s="99">
        <v>13032840</v>
      </c>
      <c r="F13" s="35">
        <v>582000</v>
      </c>
    </row>
    <row r="14" spans="2:8" x14ac:dyDescent="0.3">
      <c r="B14" s="15">
        <v>6</v>
      </c>
      <c r="C14" s="37" t="s">
        <v>322</v>
      </c>
      <c r="D14" s="21" t="s">
        <v>573</v>
      </c>
      <c r="E14" s="35"/>
      <c r="F14" s="35"/>
    </row>
    <row r="15" spans="2:8" x14ac:dyDescent="0.3">
      <c r="B15" s="15">
        <v>7</v>
      </c>
      <c r="C15" s="37" t="s">
        <v>324</v>
      </c>
      <c r="D15" s="21" t="s">
        <v>574</v>
      </c>
      <c r="E15" s="35"/>
      <c r="F15" s="35"/>
    </row>
    <row r="16" spans="2:8" x14ac:dyDescent="0.3">
      <c r="B16" s="15">
        <v>8</v>
      </c>
      <c r="C16" s="37" t="s">
        <v>326</v>
      </c>
      <c r="D16" s="21" t="s">
        <v>575</v>
      </c>
      <c r="E16" s="99">
        <v>106725514</v>
      </c>
      <c r="F16" s="35">
        <v>7310000</v>
      </c>
    </row>
    <row r="17" spans="2:6" x14ac:dyDescent="0.3">
      <c r="B17" s="15">
        <v>9</v>
      </c>
      <c r="C17" s="93" t="s">
        <v>37</v>
      </c>
      <c r="D17" s="43" t="s">
        <v>576</v>
      </c>
      <c r="E17" s="33">
        <f>SUM(E18:E26)</f>
        <v>0</v>
      </c>
      <c r="F17" s="33">
        <f>SUM(F18:F26)</f>
        <v>0</v>
      </c>
    </row>
    <row r="18" spans="2:6" s="23" customFormat="1" x14ac:dyDescent="0.3">
      <c r="B18" s="15">
        <v>10</v>
      </c>
      <c r="C18" s="37" t="s">
        <v>329</v>
      </c>
      <c r="D18" s="21" t="s">
        <v>577</v>
      </c>
      <c r="E18" s="35"/>
      <c r="F18" s="35"/>
    </row>
    <row r="19" spans="2:6" x14ac:dyDescent="0.3">
      <c r="B19" s="15">
        <v>11</v>
      </c>
      <c r="C19" s="37" t="s">
        <v>331</v>
      </c>
      <c r="D19" s="21" t="s">
        <v>578</v>
      </c>
      <c r="E19" s="35"/>
      <c r="F19" s="35"/>
    </row>
    <row r="20" spans="2:6" x14ac:dyDescent="0.3">
      <c r="B20" s="15">
        <v>12</v>
      </c>
      <c r="C20" s="37" t="s">
        <v>333</v>
      </c>
      <c r="D20" s="21" t="s">
        <v>579</v>
      </c>
      <c r="E20" s="35"/>
      <c r="F20" s="35"/>
    </row>
    <row r="21" spans="2:6" x14ac:dyDescent="0.3">
      <c r="B21" s="15">
        <v>13</v>
      </c>
      <c r="C21" s="37" t="s">
        <v>335</v>
      </c>
      <c r="D21" s="21" t="s">
        <v>580</v>
      </c>
      <c r="E21" s="35"/>
      <c r="F21" s="35"/>
    </row>
    <row r="22" spans="2:6" x14ac:dyDescent="0.3">
      <c r="B22" s="15">
        <v>14</v>
      </c>
      <c r="C22" s="37" t="s">
        <v>581</v>
      </c>
      <c r="D22" s="21" t="s">
        <v>582</v>
      </c>
      <c r="E22" s="35"/>
      <c r="F22" s="35"/>
    </row>
    <row r="23" spans="2:6" x14ac:dyDescent="0.3">
      <c r="B23" s="15">
        <v>15</v>
      </c>
      <c r="C23" s="37" t="s">
        <v>583</v>
      </c>
      <c r="D23" s="21" t="s">
        <v>584</v>
      </c>
      <c r="E23" s="35"/>
      <c r="F23" s="35"/>
    </row>
    <row r="24" spans="2:6" x14ac:dyDescent="0.3">
      <c r="B24" s="15">
        <v>16</v>
      </c>
      <c r="C24" s="37" t="s">
        <v>585</v>
      </c>
      <c r="D24" s="21" t="s">
        <v>586</v>
      </c>
      <c r="E24" s="35"/>
      <c r="F24" s="35"/>
    </row>
    <row r="25" spans="2:6" x14ac:dyDescent="0.3">
      <c r="B25" s="15">
        <v>17</v>
      </c>
      <c r="C25" s="37" t="s">
        <v>587</v>
      </c>
      <c r="D25" s="21" t="s">
        <v>588</v>
      </c>
      <c r="E25" s="35"/>
      <c r="F25" s="35"/>
    </row>
    <row r="26" spans="2:6" x14ac:dyDescent="0.3">
      <c r="B26" s="15">
        <v>18</v>
      </c>
      <c r="C26" s="37" t="s">
        <v>589</v>
      </c>
      <c r="D26" s="21" t="s">
        <v>590</v>
      </c>
      <c r="E26" s="35"/>
      <c r="F26" s="35"/>
    </row>
    <row r="27" spans="2:6" x14ac:dyDescent="0.3">
      <c r="B27" s="15">
        <v>19</v>
      </c>
      <c r="C27" s="38" t="s">
        <v>50</v>
      </c>
      <c r="D27" s="25" t="s">
        <v>591</v>
      </c>
      <c r="E27" s="33">
        <f>E10+E17</f>
        <v>119758354</v>
      </c>
      <c r="F27" s="33">
        <f>F10+F17</f>
        <v>7892000</v>
      </c>
    </row>
    <row r="28" spans="2:6" s="29" customFormat="1" ht="5.0999999999999996" customHeight="1" x14ac:dyDescent="0.3">
      <c r="C28" s="26"/>
      <c r="D28" s="27"/>
      <c r="E28" s="28"/>
      <c r="F28" s="28"/>
    </row>
    <row r="29" spans="2:6" x14ac:dyDescent="0.3">
      <c r="E29" s="2"/>
      <c r="F29" s="2"/>
    </row>
  </sheetData>
  <mergeCells count="4">
    <mergeCell ref="B2:F2"/>
    <mergeCell ref="B4:F4"/>
    <mergeCell ref="B5:F5"/>
    <mergeCell ref="B6:F6"/>
  </mergeCells>
  <pageMargins left="0.7" right="0.7" top="0.75" bottom="0.75" header="0.3" footer="0.3"/>
  <pageSetup paperSize="9" scale="83" orientation="portrait" verticalDpi="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240AD-C367-432D-9186-EDD12BE0B71E}">
  <dimension ref="B2:K22"/>
  <sheetViews>
    <sheetView view="pageBreakPreview" topLeftCell="C1" zoomScale="60" zoomScaleNormal="100" workbookViewId="0">
      <selection activeCell="I15" sqref="I15"/>
    </sheetView>
  </sheetViews>
  <sheetFormatPr defaultColWidth="9" defaultRowHeight="13.2" x14ac:dyDescent="0.3"/>
  <cols>
    <col min="1" max="1" width="0.88671875" style="2" customWidth="1"/>
    <col min="2" max="2" width="3.6640625" style="2" customWidth="1"/>
    <col min="3" max="3" width="4.6640625" style="1" customWidth="1"/>
    <col min="4" max="4" width="65.6640625" style="2" customWidth="1"/>
    <col min="5" max="11" width="12.6640625" style="3" customWidth="1"/>
    <col min="12" max="12" width="0.88671875" style="2" customWidth="1"/>
    <col min="13" max="16384" width="9" style="2"/>
  </cols>
  <sheetData>
    <row r="2" spans="2:11" ht="15.6" x14ac:dyDescent="0.3">
      <c r="B2" s="118" t="s">
        <v>614</v>
      </c>
      <c r="C2" s="118"/>
      <c r="D2" s="118"/>
      <c r="E2" s="118"/>
      <c r="F2" s="118"/>
      <c r="G2" s="118"/>
      <c r="H2" s="118"/>
      <c r="I2" s="118"/>
      <c r="J2" s="118"/>
      <c r="K2" s="118"/>
    </row>
    <row r="3" spans="2:11" s="30" customFormat="1" ht="15" customHeight="1" x14ac:dyDescent="0.3">
      <c r="C3" s="31"/>
      <c r="D3" s="5"/>
      <c r="E3" s="6"/>
      <c r="F3" s="6"/>
      <c r="G3" s="6"/>
      <c r="H3" s="6"/>
    </row>
    <row r="4" spans="2:11" s="9" customFormat="1" ht="15.6" x14ac:dyDescent="0.3">
      <c r="B4" s="119" t="s">
        <v>0</v>
      </c>
      <c r="C4" s="119"/>
      <c r="D4" s="119"/>
      <c r="E4" s="119"/>
      <c r="F4" s="119"/>
      <c r="G4" s="119"/>
      <c r="H4" s="119"/>
      <c r="I4" s="119"/>
      <c r="J4" s="119"/>
      <c r="K4" s="119"/>
    </row>
    <row r="5" spans="2:11" s="9" customFormat="1" ht="15.6" x14ac:dyDescent="0.3">
      <c r="B5" s="119" t="s">
        <v>593</v>
      </c>
      <c r="C5" s="119"/>
      <c r="D5" s="119"/>
      <c r="E5" s="119"/>
      <c r="F5" s="119"/>
      <c r="G5" s="119"/>
      <c r="H5" s="119"/>
      <c r="I5" s="119"/>
      <c r="J5" s="119"/>
      <c r="K5" s="119"/>
    </row>
    <row r="6" spans="2:11" s="9" customFormat="1" x14ac:dyDescent="0.3">
      <c r="B6" s="121" t="s">
        <v>1</v>
      </c>
      <c r="C6" s="121"/>
      <c r="D6" s="121"/>
      <c r="E6" s="121"/>
      <c r="F6" s="121"/>
      <c r="G6" s="121"/>
      <c r="H6" s="121"/>
      <c r="I6" s="121"/>
      <c r="J6" s="121"/>
      <c r="K6" s="121"/>
    </row>
    <row r="7" spans="2:11" s="7" customFormat="1" ht="15.6" x14ac:dyDescent="0.3">
      <c r="B7" s="13"/>
      <c r="C7" s="10"/>
      <c r="E7" s="11"/>
      <c r="F7" s="11"/>
      <c r="G7" s="11"/>
      <c r="H7" s="12"/>
    </row>
    <row r="8" spans="2:11" s="9" customFormat="1" x14ac:dyDescent="0.3">
      <c r="B8" s="25"/>
      <c r="C8" s="42" t="s">
        <v>3</v>
      </c>
      <c r="D8" s="14" t="s">
        <v>4</v>
      </c>
      <c r="E8" s="14" t="s">
        <v>5</v>
      </c>
      <c r="F8" s="14" t="s">
        <v>6</v>
      </c>
      <c r="G8" s="14" t="s">
        <v>7</v>
      </c>
      <c r="H8" s="14" t="s">
        <v>8</v>
      </c>
      <c r="I8" s="14" t="s">
        <v>9</v>
      </c>
      <c r="J8" s="14" t="s">
        <v>10</v>
      </c>
      <c r="K8" s="14" t="s">
        <v>11</v>
      </c>
    </row>
    <row r="9" spans="2:11" ht="39.6" x14ac:dyDescent="0.3">
      <c r="B9" s="15">
        <v>1</v>
      </c>
      <c r="C9" s="16" t="s">
        <v>12</v>
      </c>
      <c r="D9" s="17" t="s">
        <v>594</v>
      </c>
      <c r="E9" s="17" t="s">
        <v>595</v>
      </c>
      <c r="F9" s="17" t="s">
        <v>596</v>
      </c>
      <c r="G9" s="17" t="s">
        <v>597</v>
      </c>
      <c r="H9" s="17" t="s">
        <v>598</v>
      </c>
      <c r="I9" s="17" t="s">
        <v>599</v>
      </c>
      <c r="J9" s="17" t="s">
        <v>600</v>
      </c>
      <c r="K9" s="17" t="s">
        <v>601</v>
      </c>
    </row>
    <row r="10" spans="2:11" s="23" customFormat="1" x14ac:dyDescent="0.3">
      <c r="B10" s="15">
        <v>2</v>
      </c>
      <c r="C10" s="37" t="s">
        <v>316</v>
      </c>
      <c r="D10" s="21" t="s">
        <v>602</v>
      </c>
      <c r="E10" s="35"/>
      <c r="F10" s="35"/>
      <c r="G10" s="35"/>
      <c r="H10" s="35"/>
      <c r="I10" s="35"/>
      <c r="J10" s="35">
        <f>SUM(F10:I10)</f>
        <v>0</v>
      </c>
      <c r="K10" s="35">
        <f>E10+J10</f>
        <v>0</v>
      </c>
    </row>
    <row r="11" spans="2:11" x14ac:dyDescent="0.3">
      <c r="B11" s="15">
        <v>3</v>
      </c>
      <c r="C11" s="37" t="s">
        <v>318</v>
      </c>
      <c r="D11" s="21" t="s">
        <v>603</v>
      </c>
      <c r="E11" s="35">
        <v>25162381</v>
      </c>
      <c r="F11" s="35"/>
      <c r="G11" s="35"/>
      <c r="H11" s="35"/>
      <c r="I11" s="35"/>
      <c r="J11" s="35">
        <f t="shared" ref="J11:J16" si="0">SUM(F11:I11)</f>
        <v>0</v>
      </c>
      <c r="K11" s="35">
        <f t="shared" ref="K11:K16" si="1">E11+J11</f>
        <v>25162381</v>
      </c>
    </row>
    <row r="12" spans="2:11" x14ac:dyDescent="0.3">
      <c r="B12" s="15">
        <v>4</v>
      </c>
      <c r="C12" s="37" t="s">
        <v>320</v>
      </c>
      <c r="D12" s="21" t="s">
        <v>604</v>
      </c>
      <c r="E12" s="35"/>
      <c r="F12" s="35"/>
      <c r="G12" s="35"/>
      <c r="H12" s="35"/>
      <c r="I12" s="35"/>
      <c r="J12" s="35">
        <f t="shared" si="0"/>
        <v>0</v>
      </c>
      <c r="K12" s="35">
        <f t="shared" si="1"/>
        <v>0</v>
      </c>
    </row>
    <row r="13" spans="2:11" x14ac:dyDescent="0.3">
      <c r="B13" s="15">
        <v>5</v>
      </c>
      <c r="C13" s="37" t="s">
        <v>322</v>
      </c>
      <c r="D13" s="21" t="s">
        <v>605</v>
      </c>
      <c r="E13" s="35"/>
      <c r="F13" s="35"/>
      <c r="G13" s="35"/>
      <c r="H13" s="35"/>
      <c r="I13" s="35"/>
      <c r="J13" s="35">
        <f t="shared" si="0"/>
        <v>0</v>
      </c>
      <c r="K13" s="35">
        <f t="shared" si="1"/>
        <v>0</v>
      </c>
    </row>
    <row r="14" spans="2:11" x14ac:dyDescent="0.3">
      <c r="B14" s="15">
        <v>6</v>
      </c>
      <c r="C14" s="37" t="s">
        <v>324</v>
      </c>
      <c r="D14" s="21" t="s">
        <v>606</v>
      </c>
      <c r="E14" s="35"/>
      <c r="F14" s="35"/>
      <c r="G14" s="35"/>
      <c r="H14" s="35"/>
      <c r="I14" s="35"/>
      <c r="J14" s="35">
        <f t="shared" si="0"/>
        <v>0</v>
      </c>
      <c r="K14" s="35">
        <f t="shared" si="1"/>
        <v>0</v>
      </c>
    </row>
    <row r="15" spans="2:11" x14ac:dyDescent="0.3">
      <c r="B15" s="15">
        <v>7</v>
      </c>
      <c r="C15" s="37" t="s">
        <v>326</v>
      </c>
      <c r="D15" s="21" t="s">
        <v>607</v>
      </c>
      <c r="E15" s="35"/>
      <c r="F15" s="35">
        <v>25077353</v>
      </c>
      <c r="G15" s="35"/>
      <c r="H15" s="35"/>
      <c r="I15" s="35"/>
      <c r="J15" s="35">
        <f t="shared" si="0"/>
        <v>25077353</v>
      </c>
      <c r="K15" s="35">
        <f t="shared" si="1"/>
        <v>25077353</v>
      </c>
    </row>
    <row r="16" spans="2:11" x14ac:dyDescent="0.3">
      <c r="B16" s="15">
        <v>8</v>
      </c>
      <c r="C16" s="37" t="s">
        <v>608</v>
      </c>
      <c r="D16" s="21" t="s">
        <v>609</v>
      </c>
      <c r="E16" s="35"/>
      <c r="F16" s="35"/>
      <c r="G16" s="35"/>
      <c r="H16" s="35"/>
      <c r="I16" s="35"/>
      <c r="J16" s="35">
        <f t="shared" si="0"/>
        <v>0</v>
      </c>
      <c r="K16" s="35">
        <f t="shared" si="1"/>
        <v>0</v>
      </c>
    </row>
    <row r="17" spans="2:11" x14ac:dyDescent="0.3">
      <c r="B17" s="15">
        <v>9</v>
      </c>
      <c r="C17" s="93" t="s">
        <v>21</v>
      </c>
      <c r="D17" s="43" t="s">
        <v>610</v>
      </c>
      <c r="E17" s="33">
        <f>SUM(E10:E16)</f>
        <v>25162381</v>
      </c>
      <c r="F17" s="33">
        <f t="shared" ref="F17:K17" si="2">SUM(F10:F16)</f>
        <v>25077353</v>
      </c>
      <c r="G17" s="33">
        <f t="shared" si="2"/>
        <v>0</v>
      </c>
      <c r="H17" s="33">
        <f t="shared" si="2"/>
        <v>0</v>
      </c>
      <c r="I17" s="33">
        <f t="shared" si="2"/>
        <v>0</v>
      </c>
      <c r="J17" s="33">
        <f t="shared" si="2"/>
        <v>25077353</v>
      </c>
      <c r="K17" s="33">
        <f t="shared" si="2"/>
        <v>50239734</v>
      </c>
    </row>
    <row r="18" spans="2:11" x14ac:dyDescent="0.3">
      <c r="B18" s="15">
        <v>10</v>
      </c>
      <c r="C18" s="37" t="s">
        <v>329</v>
      </c>
      <c r="D18" s="21" t="s">
        <v>611</v>
      </c>
      <c r="E18" s="35"/>
      <c r="F18" s="35"/>
      <c r="G18" s="35"/>
      <c r="H18" s="35"/>
      <c r="I18" s="35"/>
      <c r="J18" s="35">
        <f>SUM(F18:I18)</f>
        <v>0</v>
      </c>
      <c r="K18" s="35">
        <f>E18+J18</f>
        <v>0</v>
      </c>
    </row>
    <row r="19" spans="2:11" x14ac:dyDescent="0.3">
      <c r="B19" s="15">
        <v>11</v>
      </c>
      <c r="C19" s="37" t="s">
        <v>331</v>
      </c>
      <c r="D19" s="21" t="s">
        <v>609</v>
      </c>
      <c r="E19" s="35"/>
      <c r="F19" s="35"/>
      <c r="G19" s="35"/>
      <c r="H19" s="35"/>
      <c r="I19" s="35"/>
      <c r="J19" s="35">
        <f t="shared" ref="J19" si="3">SUM(F19:I19)</f>
        <v>0</v>
      </c>
      <c r="K19" s="35">
        <f t="shared" ref="K19" si="4">E19+J19</f>
        <v>0</v>
      </c>
    </row>
    <row r="20" spans="2:11" x14ac:dyDescent="0.3">
      <c r="B20" s="15">
        <v>12</v>
      </c>
      <c r="C20" s="93" t="s">
        <v>37</v>
      </c>
      <c r="D20" s="43" t="s">
        <v>612</v>
      </c>
      <c r="E20" s="33">
        <f t="shared" ref="E20:K20" si="5">SUM(E18:E19)</f>
        <v>0</v>
      </c>
      <c r="F20" s="33">
        <f t="shared" si="5"/>
        <v>0</v>
      </c>
      <c r="G20" s="33">
        <f t="shared" si="5"/>
        <v>0</v>
      </c>
      <c r="H20" s="33">
        <f t="shared" si="5"/>
        <v>0</v>
      </c>
      <c r="I20" s="33">
        <f t="shared" si="5"/>
        <v>0</v>
      </c>
      <c r="J20" s="33">
        <f t="shared" si="5"/>
        <v>0</v>
      </c>
      <c r="K20" s="33">
        <f t="shared" si="5"/>
        <v>0</v>
      </c>
    </row>
    <row r="21" spans="2:11" x14ac:dyDescent="0.3">
      <c r="B21" s="15">
        <v>13</v>
      </c>
      <c r="C21" s="93" t="s">
        <v>50</v>
      </c>
      <c r="D21" s="43" t="s">
        <v>613</v>
      </c>
      <c r="E21" s="33">
        <f>E17+E20</f>
        <v>25162381</v>
      </c>
      <c r="F21" s="33">
        <f t="shared" ref="F21:K21" si="6">F17+F20</f>
        <v>25077353</v>
      </c>
      <c r="G21" s="33">
        <f t="shared" si="6"/>
        <v>0</v>
      </c>
      <c r="H21" s="33">
        <f t="shared" si="6"/>
        <v>0</v>
      </c>
      <c r="I21" s="33">
        <f t="shared" si="6"/>
        <v>0</v>
      </c>
      <c r="J21" s="33">
        <f t="shared" si="6"/>
        <v>25077353</v>
      </c>
      <c r="K21" s="33">
        <f t="shared" si="6"/>
        <v>50239734</v>
      </c>
    </row>
    <row r="22" spans="2:11" ht="4.8" customHeight="1" x14ac:dyDescent="0.3"/>
  </sheetData>
  <mergeCells count="4">
    <mergeCell ref="B2:K2"/>
    <mergeCell ref="B4:K4"/>
    <mergeCell ref="B5:K5"/>
    <mergeCell ref="B6:K6"/>
  </mergeCells>
  <pageMargins left="0.7" right="0.7" top="0.75" bottom="0.75" header="0.3" footer="0.3"/>
  <pageSetup paperSize="9" scale="7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8E8D84-99B1-470F-825F-4EA8B602480C}">
  <dimension ref="B1:Q123"/>
  <sheetViews>
    <sheetView view="pageBreakPreview" zoomScale="60" zoomScaleNormal="100" workbookViewId="0">
      <selection activeCell="B2" sqref="B2:K2"/>
    </sheetView>
  </sheetViews>
  <sheetFormatPr defaultColWidth="9" defaultRowHeight="13.2" x14ac:dyDescent="0.3"/>
  <cols>
    <col min="1" max="1" width="0.88671875" style="2" customWidth="1"/>
    <col min="2" max="2" width="3.6640625" style="2" customWidth="1"/>
    <col min="3" max="3" width="5.6640625" style="1" customWidth="1"/>
    <col min="4" max="4" width="60.6640625" style="2" customWidth="1"/>
    <col min="5" max="8" width="12" style="3" bestFit="1" customWidth="1"/>
    <col min="9" max="10" width="10.6640625" style="3" customWidth="1"/>
    <col min="11" max="11" width="6.6640625" style="3" customWidth="1"/>
    <col min="12" max="12" width="0.88671875" style="2" customWidth="1"/>
    <col min="13" max="16384" width="9" style="2"/>
  </cols>
  <sheetData>
    <row r="1" spans="2:14" ht="5.0999999999999996" customHeight="1" x14ac:dyDescent="0.3"/>
    <row r="2" spans="2:14" ht="15" customHeight="1" x14ac:dyDescent="0.3">
      <c r="B2" s="118" t="s">
        <v>1169</v>
      </c>
      <c r="C2" s="118"/>
      <c r="D2" s="118"/>
      <c r="E2" s="118"/>
      <c r="F2" s="118"/>
      <c r="G2" s="118"/>
      <c r="H2" s="118"/>
      <c r="I2" s="118"/>
      <c r="J2" s="118"/>
      <c r="K2" s="118"/>
    </row>
    <row r="3" spans="2:14" s="30" customFormat="1" ht="15" customHeight="1" x14ac:dyDescent="0.3">
      <c r="C3" s="31"/>
      <c r="D3" s="5"/>
      <c r="E3" s="6"/>
      <c r="F3" s="6"/>
      <c r="G3" s="6"/>
      <c r="H3" s="6"/>
      <c r="I3" s="6"/>
      <c r="J3" s="6"/>
      <c r="K3" s="6"/>
    </row>
    <row r="4" spans="2:14" s="9" customFormat="1" ht="15" customHeight="1" x14ac:dyDescent="0.3">
      <c r="B4" s="119" t="s">
        <v>0</v>
      </c>
      <c r="C4" s="119"/>
      <c r="D4" s="119"/>
      <c r="E4" s="119"/>
      <c r="F4" s="119"/>
      <c r="G4" s="119"/>
      <c r="H4" s="119"/>
      <c r="I4" s="119"/>
      <c r="J4" s="119"/>
      <c r="K4" s="119"/>
      <c r="L4" s="7"/>
    </row>
    <row r="5" spans="2:14" s="9" customFormat="1" ht="15" customHeight="1" x14ac:dyDescent="0.3">
      <c r="B5" s="120" t="s">
        <v>1177</v>
      </c>
      <c r="C5" s="120"/>
      <c r="D5" s="120"/>
      <c r="E5" s="120"/>
      <c r="F5" s="120"/>
      <c r="G5" s="120"/>
      <c r="H5" s="120"/>
      <c r="I5" s="120"/>
      <c r="J5" s="120"/>
      <c r="K5" s="120"/>
      <c r="L5" s="7"/>
    </row>
    <row r="6" spans="2:14" s="9" customFormat="1" ht="15" customHeight="1" x14ac:dyDescent="0.3">
      <c r="B6" s="121" t="s">
        <v>1</v>
      </c>
      <c r="C6" s="121"/>
      <c r="D6" s="121"/>
      <c r="E6" s="121"/>
      <c r="F6" s="121"/>
      <c r="G6" s="121"/>
      <c r="H6" s="121"/>
      <c r="I6" s="121"/>
      <c r="J6" s="121"/>
      <c r="K6" s="121"/>
      <c r="L6" s="32"/>
    </row>
    <row r="7" spans="2:14" s="7" customFormat="1" ht="15" customHeight="1" x14ac:dyDescent="0.3">
      <c r="B7" s="124" t="s">
        <v>2</v>
      </c>
      <c r="C7" s="124"/>
      <c r="D7" s="124"/>
      <c r="E7" s="124"/>
      <c r="F7" s="124"/>
      <c r="G7" s="124"/>
      <c r="H7" s="124"/>
      <c r="I7" s="124"/>
      <c r="J7" s="124"/>
      <c r="K7" s="124"/>
      <c r="L7" s="12"/>
    </row>
    <row r="8" spans="2:14" s="7" customFormat="1" ht="15" customHeight="1" x14ac:dyDescent="0.3">
      <c r="C8" s="13"/>
      <c r="D8" s="10"/>
      <c r="F8" s="11"/>
      <c r="G8" s="11"/>
      <c r="H8" s="11"/>
      <c r="I8" s="11"/>
      <c r="J8" s="11"/>
      <c r="K8" s="11"/>
      <c r="L8" s="12"/>
    </row>
    <row r="9" spans="2:14" s="9" customFormat="1" x14ac:dyDescent="0.3">
      <c r="B9" s="14"/>
      <c r="C9" s="46" t="s">
        <v>3</v>
      </c>
      <c r="D9" s="46" t="s">
        <v>4</v>
      </c>
      <c r="E9" s="46" t="s">
        <v>5</v>
      </c>
      <c r="F9" s="46" t="s">
        <v>6</v>
      </c>
      <c r="G9" s="46" t="s">
        <v>7</v>
      </c>
      <c r="H9" s="46" t="s">
        <v>8</v>
      </c>
      <c r="I9" s="46" t="s">
        <v>9</v>
      </c>
      <c r="J9" s="46" t="s">
        <v>10</v>
      </c>
      <c r="K9" s="46" t="s">
        <v>11</v>
      </c>
      <c r="L9" s="84"/>
    </row>
    <row r="10" spans="2:14" ht="39.6" x14ac:dyDescent="0.3">
      <c r="B10" s="15">
        <v>1</v>
      </c>
      <c r="C10" s="16" t="s">
        <v>12</v>
      </c>
      <c r="D10" s="17" t="s">
        <v>13</v>
      </c>
      <c r="E10" s="18" t="s">
        <v>14</v>
      </c>
      <c r="F10" s="18" t="s">
        <v>15</v>
      </c>
      <c r="G10" s="18" t="s">
        <v>16</v>
      </c>
      <c r="H10" s="47" t="s">
        <v>17</v>
      </c>
      <c r="I10" s="47" t="s">
        <v>18</v>
      </c>
      <c r="J10" s="47" t="s">
        <v>19</v>
      </c>
      <c r="K10" s="18" t="s">
        <v>20</v>
      </c>
    </row>
    <row r="11" spans="2:14" s="48" customFormat="1" x14ac:dyDescent="0.3">
      <c r="B11" s="15">
        <v>2</v>
      </c>
      <c r="C11" s="49" t="s">
        <v>21</v>
      </c>
      <c r="D11" s="50" t="s">
        <v>22</v>
      </c>
      <c r="E11" s="51">
        <v>724733681</v>
      </c>
      <c r="F11" s="51">
        <v>769383714</v>
      </c>
      <c r="G11" s="51">
        <v>769383714</v>
      </c>
      <c r="H11" s="51">
        <v>769383714</v>
      </c>
      <c r="I11" s="51">
        <v>0</v>
      </c>
      <c r="J11" s="51">
        <v>0</v>
      </c>
      <c r="K11" s="19">
        <v>1</v>
      </c>
    </row>
    <row r="12" spans="2:14" s="23" customFormat="1" x14ac:dyDescent="0.3">
      <c r="B12" s="15">
        <v>3</v>
      </c>
      <c r="C12" s="20" t="s">
        <v>23</v>
      </c>
      <c r="D12" s="21" t="s">
        <v>24</v>
      </c>
      <c r="E12" s="52">
        <v>242637266</v>
      </c>
      <c r="F12" s="52">
        <v>244557266</v>
      </c>
      <c r="G12" s="52">
        <v>244557266</v>
      </c>
      <c r="H12" s="52">
        <v>244557266</v>
      </c>
      <c r="I12" s="52">
        <f>'06'!I12</f>
        <v>0</v>
      </c>
      <c r="J12" s="52">
        <v>0</v>
      </c>
      <c r="K12" s="22">
        <v>1</v>
      </c>
    </row>
    <row r="13" spans="2:14" x14ac:dyDescent="0.3">
      <c r="B13" s="15">
        <v>4</v>
      </c>
      <c r="C13" s="20" t="s">
        <v>25</v>
      </c>
      <c r="D13" s="21" t="s">
        <v>26</v>
      </c>
      <c r="E13" s="52">
        <v>207036996</v>
      </c>
      <c r="F13" s="52">
        <v>218521538</v>
      </c>
      <c r="G13" s="52">
        <v>218521538</v>
      </c>
      <c r="H13" s="52">
        <v>218521538</v>
      </c>
      <c r="I13" s="52">
        <f>'06'!I13</f>
        <v>0</v>
      </c>
      <c r="J13" s="52">
        <v>0</v>
      </c>
      <c r="K13" s="22">
        <v>1</v>
      </c>
      <c r="N13" s="9"/>
    </row>
    <row r="14" spans="2:14" ht="26.4" x14ac:dyDescent="0.3">
      <c r="B14" s="15">
        <v>5</v>
      </c>
      <c r="C14" s="20" t="s">
        <v>27</v>
      </c>
      <c r="D14" s="21" t="s">
        <v>28</v>
      </c>
      <c r="E14" s="52">
        <v>192413707</v>
      </c>
      <c r="F14" s="52">
        <v>208182698</v>
      </c>
      <c r="G14" s="52">
        <v>208182698</v>
      </c>
      <c r="H14" s="52">
        <v>208182698</v>
      </c>
      <c r="I14" s="52">
        <f>'06'!I14</f>
        <v>0</v>
      </c>
      <c r="J14" s="52">
        <v>0</v>
      </c>
      <c r="K14" s="22">
        <v>1</v>
      </c>
    </row>
    <row r="15" spans="2:14" x14ac:dyDescent="0.3">
      <c r="B15" s="15">
        <v>6</v>
      </c>
      <c r="C15" s="20" t="s">
        <v>29</v>
      </c>
      <c r="D15" s="21" t="s">
        <v>30</v>
      </c>
      <c r="E15" s="52">
        <v>69980674</v>
      </c>
      <c r="F15" s="52">
        <v>75135373</v>
      </c>
      <c r="G15" s="52">
        <v>75135373</v>
      </c>
      <c r="H15" s="52">
        <v>75135373</v>
      </c>
      <c r="I15" s="52">
        <f>'06'!I15</f>
        <v>0</v>
      </c>
      <c r="J15" s="52">
        <v>0</v>
      </c>
      <c r="K15" s="22">
        <v>1</v>
      </c>
    </row>
    <row r="16" spans="2:14" x14ac:dyDescent="0.3">
      <c r="B16" s="15">
        <v>7</v>
      </c>
      <c r="C16" s="20" t="s">
        <v>31</v>
      </c>
      <c r="D16" s="21" t="s">
        <v>32</v>
      </c>
      <c r="E16" s="52">
        <v>10334710</v>
      </c>
      <c r="F16" s="52">
        <v>13099862</v>
      </c>
      <c r="G16" s="52">
        <v>13099862</v>
      </c>
      <c r="H16" s="52">
        <v>13099862</v>
      </c>
      <c r="I16" s="52">
        <f>'06'!I16</f>
        <v>0</v>
      </c>
      <c r="J16" s="52">
        <v>0</v>
      </c>
      <c r="K16" s="22">
        <v>1</v>
      </c>
    </row>
    <row r="17" spans="2:11" x14ac:dyDescent="0.3">
      <c r="B17" s="15">
        <v>8</v>
      </c>
      <c r="C17" s="20" t="s">
        <v>33</v>
      </c>
      <c r="D17" s="21" t="s">
        <v>34</v>
      </c>
      <c r="E17" s="52">
        <v>2330328</v>
      </c>
      <c r="F17" s="52">
        <v>9192373</v>
      </c>
      <c r="G17" s="52">
        <v>9192373</v>
      </c>
      <c r="H17" s="52">
        <v>9192373</v>
      </c>
      <c r="I17" s="52">
        <f>'06'!I17</f>
        <v>0</v>
      </c>
      <c r="J17" s="52">
        <v>0</v>
      </c>
      <c r="K17" s="22">
        <v>1</v>
      </c>
    </row>
    <row r="18" spans="2:11" s="23" customFormat="1" x14ac:dyDescent="0.3">
      <c r="B18" s="15">
        <v>9</v>
      </c>
      <c r="C18" s="20" t="s">
        <v>35</v>
      </c>
      <c r="D18" s="21" t="s">
        <v>36</v>
      </c>
      <c r="E18" s="52">
        <v>0</v>
      </c>
      <c r="F18" s="52">
        <v>694604</v>
      </c>
      <c r="G18" s="52">
        <v>694604</v>
      </c>
      <c r="H18" s="52">
        <v>694604</v>
      </c>
      <c r="I18" s="52">
        <f>'06'!I18</f>
        <v>0</v>
      </c>
      <c r="J18" s="52">
        <v>0</v>
      </c>
      <c r="K18" s="22">
        <v>1</v>
      </c>
    </row>
    <row r="19" spans="2:11" s="23" customFormat="1" x14ac:dyDescent="0.3">
      <c r="B19" s="15">
        <v>10</v>
      </c>
      <c r="C19" s="49" t="s">
        <v>37</v>
      </c>
      <c r="D19" s="50" t="s">
        <v>38</v>
      </c>
      <c r="E19" s="51">
        <v>39003460</v>
      </c>
      <c r="F19" s="51">
        <v>203519852</v>
      </c>
      <c r="G19" s="51">
        <v>203519852</v>
      </c>
      <c r="H19" s="51">
        <v>203519852</v>
      </c>
      <c r="I19" s="51">
        <f>'06'!I19</f>
        <v>2970000</v>
      </c>
      <c r="J19" s="51">
        <v>0</v>
      </c>
      <c r="K19" s="19">
        <v>1</v>
      </c>
    </row>
    <row r="20" spans="2:11" s="23" customFormat="1" x14ac:dyDescent="0.3">
      <c r="B20" s="15">
        <v>11</v>
      </c>
      <c r="C20" s="20" t="s">
        <v>39</v>
      </c>
      <c r="D20" s="21" t="s">
        <v>40</v>
      </c>
      <c r="E20" s="52">
        <v>0</v>
      </c>
      <c r="F20" s="52">
        <v>0</v>
      </c>
      <c r="G20" s="52">
        <v>0</v>
      </c>
      <c r="H20" s="52">
        <v>0</v>
      </c>
      <c r="I20" s="52">
        <f>'06'!I20</f>
        <v>0</v>
      </c>
      <c r="J20" s="52">
        <v>0</v>
      </c>
      <c r="K20" s="22">
        <v>0</v>
      </c>
    </row>
    <row r="21" spans="2:11" s="23" customFormat="1" ht="26.4" x14ac:dyDescent="0.3">
      <c r="B21" s="15">
        <v>12</v>
      </c>
      <c r="C21" s="20" t="s">
        <v>41</v>
      </c>
      <c r="D21" s="21" t="s">
        <v>42</v>
      </c>
      <c r="E21" s="52">
        <v>0</v>
      </c>
      <c r="F21" s="52">
        <v>0</v>
      </c>
      <c r="G21" s="52">
        <v>0</v>
      </c>
      <c r="H21" s="52">
        <v>0</v>
      </c>
      <c r="I21" s="52">
        <f>'06'!I21</f>
        <v>0</v>
      </c>
      <c r="J21" s="52">
        <v>0</v>
      </c>
      <c r="K21" s="22">
        <v>0</v>
      </c>
    </row>
    <row r="22" spans="2:11" s="23" customFormat="1" ht="26.4" x14ac:dyDescent="0.3">
      <c r="B22" s="15">
        <v>13</v>
      </c>
      <c r="C22" s="20" t="s">
        <v>43</v>
      </c>
      <c r="D22" s="21" t="s">
        <v>44</v>
      </c>
      <c r="E22" s="52">
        <v>0</v>
      </c>
      <c r="F22" s="52">
        <v>0</v>
      </c>
      <c r="G22" s="52">
        <v>0</v>
      </c>
      <c r="H22" s="52">
        <v>0</v>
      </c>
      <c r="I22" s="52">
        <f>'06'!I22</f>
        <v>0</v>
      </c>
      <c r="J22" s="52">
        <v>0</v>
      </c>
      <c r="K22" s="22">
        <v>0</v>
      </c>
    </row>
    <row r="23" spans="2:11" s="23" customFormat="1" ht="26.4" x14ac:dyDescent="0.3">
      <c r="B23" s="15">
        <v>14</v>
      </c>
      <c r="C23" s="20" t="s">
        <v>45</v>
      </c>
      <c r="D23" s="21" t="s">
        <v>46</v>
      </c>
      <c r="E23" s="52">
        <v>0</v>
      </c>
      <c r="F23" s="52">
        <v>0</v>
      </c>
      <c r="G23" s="52">
        <v>0</v>
      </c>
      <c r="H23" s="52">
        <v>0</v>
      </c>
      <c r="I23" s="52">
        <f>'06'!I23</f>
        <v>0</v>
      </c>
      <c r="J23" s="52">
        <v>0</v>
      </c>
      <c r="K23" s="22">
        <v>0</v>
      </c>
    </row>
    <row r="24" spans="2:11" s="23" customFormat="1" ht="26.4" x14ac:dyDescent="0.3">
      <c r="B24" s="15">
        <v>15</v>
      </c>
      <c r="C24" s="20" t="s">
        <v>47</v>
      </c>
      <c r="D24" s="21" t="s">
        <v>48</v>
      </c>
      <c r="E24" s="52">
        <v>39003460</v>
      </c>
      <c r="F24" s="52">
        <v>203519852</v>
      </c>
      <c r="G24" s="52">
        <v>203519852</v>
      </c>
      <c r="H24" s="52">
        <v>203519852</v>
      </c>
      <c r="I24" s="52">
        <f>'06'!I24</f>
        <v>2970000</v>
      </c>
      <c r="J24" s="52">
        <v>0</v>
      </c>
      <c r="K24" s="22">
        <v>1</v>
      </c>
    </row>
    <row r="25" spans="2:11" x14ac:dyDescent="0.3">
      <c r="B25" s="15">
        <v>16</v>
      </c>
      <c r="C25" s="20" t="s">
        <v>47</v>
      </c>
      <c r="D25" s="21" t="s">
        <v>49</v>
      </c>
      <c r="E25" s="52">
        <v>0</v>
      </c>
      <c r="F25" s="52">
        <v>0</v>
      </c>
      <c r="G25" s="52">
        <v>0</v>
      </c>
      <c r="H25" s="52">
        <v>0</v>
      </c>
      <c r="I25" s="52">
        <f>'06'!I25</f>
        <v>0</v>
      </c>
      <c r="J25" s="52">
        <v>0</v>
      </c>
      <c r="K25" s="22">
        <v>0</v>
      </c>
    </row>
    <row r="26" spans="2:11" x14ac:dyDescent="0.3">
      <c r="B26" s="15">
        <v>17</v>
      </c>
      <c r="C26" s="49" t="s">
        <v>50</v>
      </c>
      <c r="D26" s="50" t="s">
        <v>64</v>
      </c>
      <c r="E26" s="51">
        <v>85000000</v>
      </c>
      <c r="F26" s="51">
        <v>123039371</v>
      </c>
      <c r="G26" s="51">
        <v>123039371</v>
      </c>
      <c r="H26" s="51">
        <v>123039371</v>
      </c>
      <c r="I26" s="51">
        <v>0</v>
      </c>
      <c r="J26" s="51">
        <v>0</v>
      </c>
      <c r="K26" s="19">
        <v>1</v>
      </c>
    </row>
    <row r="27" spans="2:11" x14ac:dyDescent="0.3">
      <c r="B27" s="15">
        <v>18</v>
      </c>
      <c r="C27" s="20" t="s">
        <v>65</v>
      </c>
      <c r="D27" s="53" t="s">
        <v>66</v>
      </c>
      <c r="E27" s="52">
        <v>12000000</v>
      </c>
      <c r="F27" s="52">
        <v>13067930</v>
      </c>
      <c r="G27" s="52">
        <v>13032840</v>
      </c>
      <c r="H27" s="52">
        <v>13032840</v>
      </c>
      <c r="I27" s="52">
        <v>0</v>
      </c>
      <c r="J27" s="52">
        <v>0</v>
      </c>
      <c r="K27" s="22">
        <v>0.99731480043128484</v>
      </c>
    </row>
    <row r="28" spans="2:11" x14ac:dyDescent="0.3">
      <c r="B28" s="15">
        <v>19</v>
      </c>
      <c r="C28" s="20" t="s">
        <v>67</v>
      </c>
      <c r="D28" s="53" t="s">
        <v>68</v>
      </c>
      <c r="E28" s="52">
        <v>73000000</v>
      </c>
      <c r="F28" s="52">
        <v>103863128</v>
      </c>
      <c r="G28" s="52">
        <v>106725514</v>
      </c>
      <c r="H28" s="52">
        <v>106725514</v>
      </c>
      <c r="I28" s="52">
        <v>0</v>
      </c>
      <c r="J28" s="52">
        <v>0</v>
      </c>
      <c r="K28" s="22">
        <v>1.0275592123510857</v>
      </c>
    </row>
    <row r="29" spans="2:11" x14ac:dyDescent="0.3">
      <c r="B29" s="15">
        <v>20</v>
      </c>
      <c r="C29" s="20" t="s">
        <v>69</v>
      </c>
      <c r="D29" s="53" t="s">
        <v>70</v>
      </c>
      <c r="E29" s="52">
        <v>0</v>
      </c>
      <c r="F29" s="52">
        <v>0</v>
      </c>
      <c r="G29" s="52">
        <v>0</v>
      </c>
      <c r="H29" s="52">
        <v>0</v>
      </c>
      <c r="I29" s="52">
        <v>0</v>
      </c>
      <c r="J29" s="52">
        <v>0</v>
      </c>
      <c r="K29" s="22">
        <v>0</v>
      </c>
    </row>
    <row r="30" spans="2:11" x14ac:dyDescent="0.3">
      <c r="B30" s="15">
        <v>21</v>
      </c>
      <c r="C30" s="20" t="s">
        <v>71</v>
      </c>
      <c r="D30" s="53" t="s">
        <v>72</v>
      </c>
      <c r="E30" s="52">
        <v>0</v>
      </c>
      <c r="F30" s="52">
        <v>0</v>
      </c>
      <c r="G30" s="52">
        <v>0</v>
      </c>
      <c r="H30" s="52">
        <v>0</v>
      </c>
      <c r="I30" s="52">
        <v>0</v>
      </c>
      <c r="J30" s="52">
        <v>0</v>
      </c>
      <c r="K30" s="22">
        <v>0</v>
      </c>
    </row>
    <row r="31" spans="2:11" x14ac:dyDescent="0.3">
      <c r="B31" s="15">
        <v>22</v>
      </c>
      <c r="C31" s="20" t="s">
        <v>73</v>
      </c>
      <c r="D31" s="53" t="s">
        <v>74</v>
      </c>
      <c r="E31" s="52">
        <v>0</v>
      </c>
      <c r="F31" s="52">
        <v>0</v>
      </c>
      <c r="G31" s="52">
        <v>0</v>
      </c>
      <c r="H31" s="52">
        <v>0</v>
      </c>
      <c r="I31" s="52">
        <v>0</v>
      </c>
      <c r="J31" s="52">
        <v>0</v>
      </c>
      <c r="K31" s="22">
        <v>0</v>
      </c>
    </row>
    <row r="32" spans="2:11" x14ac:dyDescent="0.3">
      <c r="B32" s="15">
        <v>23</v>
      </c>
      <c r="C32" s="20" t="s">
        <v>75</v>
      </c>
      <c r="D32" s="53" t="s">
        <v>76</v>
      </c>
      <c r="E32" s="52">
        <v>0</v>
      </c>
      <c r="F32" s="52">
        <v>6108313</v>
      </c>
      <c r="G32" s="52">
        <v>3281017</v>
      </c>
      <c r="H32" s="52">
        <v>3281017</v>
      </c>
      <c r="I32" s="52">
        <v>0</v>
      </c>
      <c r="J32" s="52">
        <v>0</v>
      </c>
      <c r="K32" s="22">
        <v>0.53713963249754881</v>
      </c>
    </row>
    <row r="33" spans="2:11" x14ac:dyDescent="0.3">
      <c r="B33" s="15">
        <v>24</v>
      </c>
      <c r="C33" s="49" t="s">
        <v>221</v>
      </c>
      <c r="D33" s="50" t="s">
        <v>78</v>
      </c>
      <c r="E33" s="51">
        <v>307463220</v>
      </c>
      <c r="F33" s="51">
        <v>338110707</v>
      </c>
      <c r="G33" s="51">
        <v>343569890</v>
      </c>
      <c r="H33" s="51">
        <f>343569890-I33</f>
        <v>157404505.84999999</v>
      </c>
      <c r="I33" s="51">
        <v>186165384.15000001</v>
      </c>
      <c r="J33" s="51">
        <v>0</v>
      </c>
      <c r="K33" s="19">
        <v>1.0161461405598138</v>
      </c>
    </row>
    <row r="34" spans="2:11" x14ac:dyDescent="0.3">
      <c r="B34" s="15">
        <v>25</v>
      </c>
      <c r="C34" s="20" t="s">
        <v>79</v>
      </c>
      <c r="D34" s="21" t="s">
        <v>80</v>
      </c>
      <c r="E34" s="52">
        <v>13500000</v>
      </c>
      <c r="F34" s="52">
        <v>13502791</v>
      </c>
      <c r="G34" s="52">
        <v>4179440</v>
      </c>
      <c r="H34" s="52">
        <f>4179440-I34</f>
        <v>4176649</v>
      </c>
      <c r="I34" s="52">
        <v>2791</v>
      </c>
      <c r="J34" s="52">
        <v>0</v>
      </c>
      <c r="K34" s="22">
        <v>0.30952415689467461</v>
      </c>
    </row>
    <row r="35" spans="2:11" x14ac:dyDescent="0.3">
      <c r="B35" s="15">
        <v>26</v>
      </c>
      <c r="C35" s="20" t="s">
        <v>81</v>
      </c>
      <c r="D35" s="21" t="s">
        <v>82</v>
      </c>
      <c r="E35" s="52">
        <v>160795000</v>
      </c>
      <c r="F35" s="52">
        <v>161680972</v>
      </c>
      <c r="G35" s="52">
        <v>177537325</v>
      </c>
      <c r="H35" s="52">
        <f>177537325-I35</f>
        <v>31129580</v>
      </c>
      <c r="I35" s="52">
        <v>146407745</v>
      </c>
      <c r="J35" s="52">
        <v>0</v>
      </c>
      <c r="K35" s="22">
        <v>1.0980718559757299</v>
      </c>
    </row>
    <row r="36" spans="2:11" x14ac:dyDescent="0.3">
      <c r="B36" s="15">
        <v>27</v>
      </c>
      <c r="C36" s="20" t="s">
        <v>83</v>
      </c>
      <c r="D36" s="21" t="s">
        <v>84</v>
      </c>
      <c r="E36" s="52">
        <v>10800000</v>
      </c>
      <c r="F36" s="52">
        <v>8062924</v>
      </c>
      <c r="G36" s="52">
        <v>14266826</v>
      </c>
      <c r="H36" s="52">
        <v>14266826</v>
      </c>
      <c r="I36" s="52">
        <v>0</v>
      </c>
      <c r="J36" s="52">
        <v>0</v>
      </c>
      <c r="K36" s="22">
        <v>1.7694357530841169</v>
      </c>
    </row>
    <row r="37" spans="2:11" x14ac:dyDescent="0.3">
      <c r="B37" s="15">
        <v>28</v>
      </c>
      <c r="C37" s="20" t="s">
        <v>85</v>
      </c>
      <c r="D37" s="21" t="s">
        <v>86</v>
      </c>
      <c r="E37" s="52">
        <v>2100000</v>
      </c>
      <c r="F37" s="52">
        <v>10550086</v>
      </c>
      <c r="G37" s="52">
        <v>10525994</v>
      </c>
      <c r="H37" s="52">
        <v>10525994</v>
      </c>
      <c r="I37" s="52">
        <v>0</v>
      </c>
      <c r="J37" s="52">
        <v>0</v>
      </c>
      <c r="K37" s="22">
        <v>0.99771641671925704</v>
      </c>
    </row>
    <row r="38" spans="2:11" x14ac:dyDescent="0.3">
      <c r="B38" s="15">
        <v>29</v>
      </c>
      <c r="C38" s="20" t="s">
        <v>87</v>
      </c>
      <c r="D38" s="21" t="s">
        <v>88</v>
      </c>
      <c r="E38" s="52">
        <v>64322000</v>
      </c>
      <c r="F38" s="52">
        <v>69730077</v>
      </c>
      <c r="G38" s="52">
        <v>68102718</v>
      </c>
      <c r="H38" s="52">
        <v>68102718</v>
      </c>
      <c r="I38" s="52">
        <v>0</v>
      </c>
      <c r="J38" s="52">
        <v>0</v>
      </c>
      <c r="K38" s="22">
        <v>0.97666202204251118</v>
      </c>
    </row>
    <row r="39" spans="2:11" x14ac:dyDescent="0.3">
      <c r="B39" s="15">
        <v>30</v>
      </c>
      <c r="C39" s="20" t="s">
        <v>89</v>
      </c>
      <c r="D39" s="21" t="s">
        <v>90</v>
      </c>
      <c r="E39" s="52">
        <v>50388220</v>
      </c>
      <c r="F39" s="52">
        <v>58702651</v>
      </c>
      <c r="G39" s="52">
        <v>56551056</v>
      </c>
      <c r="H39" s="52">
        <f>56551056-I39</f>
        <v>17020964.849999994</v>
      </c>
      <c r="I39" s="52">
        <v>39530091.150000006</v>
      </c>
      <c r="J39" s="52">
        <v>0</v>
      </c>
      <c r="K39" s="22">
        <v>0.96334756670529242</v>
      </c>
    </row>
    <row r="40" spans="2:11" x14ac:dyDescent="0.3">
      <c r="B40" s="15">
        <v>31</v>
      </c>
      <c r="C40" s="20" t="s">
        <v>91</v>
      </c>
      <c r="D40" s="21" t="s">
        <v>92</v>
      </c>
      <c r="E40" s="52">
        <v>1238000</v>
      </c>
      <c r="F40" s="52">
        <v>2898000</v>
      </c>
      <c r="G40" s="52">
        <v>2898000</v>
      </c>
      <c r="H40" s="52">
        <v>2898000</v>
      </c>
      <c r="I40" s="52">
        <v>0</v>
      </c>
      <c r="J40" s="52">
        <v>0</v>
      </c>
      <c r="K40" s="22">
        <v>1</v>
      </c>
    </row>
    <row r="41" spans="2:11" x14ac:dyDescent="0.3">
      <c r="B41" s="15">
        <v>32</v>
      </c>
      <c r="C41" s="20" t="s">
        <v>93</v>
      </c>
      <c r="D41" s="21" t="s">
        <v>94</v>
      </c>
      <c r="E41" s="52">
        <v>0</v>
      </c>
      <c r="F41" s="52">
        <v>0</v>
      </c>
      <c r="G41" s="52">
        <v>0</v>
      </c>
      <c r="H41" s="52">
        <v>0</v>
      </c>
      <c r="I41" s="52">
        <v>0</v>
      </c>
      <c r="J41" s="52">
        <v>0</v>
      </c>
      <c r="K41" s="22">
        <v>0</v>
      </c>
    </row>
    <row r="42" spans="2:11" x14ac:dyDescent="0.3">
      <c r="B42" s="15">
        <v>33</v>
      </c>
      <c r="C42" s="20" t="s">
        <v>95</v>
      </c>
      <c r="D42" s="21" t="s">
        <v>96</v>
      </c>
      <c r="E42" s="52">
        <v>4000000</v>
      </c>
      <c r="F42" s="52">
        <v>4185449</v>
      </c>
      <c r="G42" s="52">
        <v>1450312</v>
      </c>
      <c r="H42" s="52">
        <f>1450312-I42</f>
        <v>1351089</v>
      </c>
      <c r="I42" s="52">
        <v>99223</v>
      </c>
      <c r="J42" s="52">
        <v>0</v>
      </c>
      <c r="K42" s="22">
        <v>0.34651288308613964</v>
      </c>
    </row>
    <row r="43" spans="2:11" x14ac:dyDescent="0.3">
      <c r="B43" s="15">
        <v>34</v>
      </c>
      <c r="C43" s="20" t="s">
        <v>97</v>
      </c>
      <c r="D43" s="21" t="s">
        <v>98</v>
      </c>
      <c r="E43" s="52">
        <v>0</v>
      </c>
      <c r="F43" s="52">
        <v>0</v>
      </c>
      <c r="G43" s="52">
        <v>0</v>
      </c>
      <c r="H43" s="52">
        <v>0</v>
      </c>
      <c r="I43" s="52"/>
      <c r="J43" s="52">
        <v>0</v>
      </c>
      <c r="K43" s="22">
        <v>0</v>
      </c>
    </row>
    <row r="44" spans="2:11" x14ac:dyDescent="0.3">
      <c r="B44" s="15">
        <v>35</v>
      </c>
      <c r="C44" s="20" t="s">
        <v>99</v>
      </c>
      <c r="D44" s="21" t="s">
        <v>100</v>
      </c>
      <c r="E44" s="52">
        <v>0</v>
      </c>
      <c r="F44" s="52">
        <v>0</v>
      </c>
      <c r="G44" s="52">
        <v>0</v>
      </c>
      <c r="H44" s="52">
        <v>0</v>
      </c>
      <c r="I44" s="52"/>
      <c r="J44" s="52">
        <v>0</v>
      </c>
      <c r="K44" s="22">
        <v>0</v>
      </c>
    </row>
    <row r="45" spans="2:11" x14ac:dyDescent="0.3">
      <c r="B45" s="15">
        <v>36</v>
      </c>
      <c r="C45" s="20" t="s">
        <v>101</v>
      </c>
      <c r="D45" s="21" t="s">
        <v>102</v>
      </c>
      <c r="E45" s="52">
        <v>0</v>
      </c>
      <c r="F45" s="52">
        <v>517695</v>
      </c>
      <c r="G45" s="52">
        <v>517695</v>
      </c>
      <c r="H45" s="52">
        <v>517695</v>
      </c>
      <c r="I45" s="52"/>
      <c r="J45" s="52">
        <v>0</v>
      </c>
      <c r="K45" s="22">
        <v>1</v>
      </c>
    </row>
    <row r="46" spans="2:11" s="23" customFormat="1" x14ac:dyDescent="0.3">
      <c r="B46" s="15">
        <v>37</v>
      </c>
      <c r="C46" s="20" t="s">
        <v>103</v>
      </c>
      <c r="D46" s="21" t="s">
        <v>104</v>
      </c>
      <c r="E46" s="52">
        <v>320000</v>
      </c>
      <c r="F46" s="52">
        <v>8280062</v>
      </c>
      <c r="G46" s="52">
        <v>7540524</v>
      </c>
      <c r="H46" s="52">
        <f>7540524-I46</f>
        <v>7414990</v>
      </c>
      <c r="I46" s="52">
        <v>125534</v>
      </c>
      <c r="J46" s="52">
        <v>0</v>
      </c>
      <c r="K46" s="22">
        <v>0.91068448521279188</v>
      </c>
    </row>
    <row r="47" spans="2:11" x14ac:dyDescent="0.3">
      <c r="B47" s="15">
        <v>38</v>
      </c>
      <c r="C47" s="49" t="s">
        <v>77</v>
      </c>
      <c r="D47" s="50" t="s">
        <v>118</v>
      </c>
      <c r="E47" s="51">
        <v>9600000</v>
      </c>
      <c r="F47" s="51">
        <v>7970029</v>
      </c>
      <c r="G47" s="51">
        <v>9207060</v>
      </c>
      <c r="H47" s="51">
        <v>9207060</v>
      </c>
      <c r="I47" s="51">
        <v>0</v>
      </c>
      <c r="J47" s="51">
        <v>0</v>
      </c>
      <c r="K47" s="19">
        <v>1.1552103511793996</v>
      </c>
    </row>
    <row r="48" spans="2:11" s="23" customFormat="1" ht="26.4" x14ac:dyDescent="0.3">
      <c r="B48" s="15">
        <v>39</v>
      </c>
      <c r="C48" s="20" t="s">
        <v>119</v>
      </c>
      <c r="D48" s="21" t="s">
        <v>120</v>
      </c>
      <c r="E48" s="52">
        <v>0</v>
      </c>
      <c r="F48" s="52">
        <v>0</v>
      </c>
      <c r="G48" s="52">
        <v>0</v>
      </c>
      <c r="H48" s="52">
        <v>0</v>
      </c>
      <c r="I48" s="52">
        <v>0</v>
      </c>
      <c r="J48" s="52">
        <v>0</v>
      </c>
      <c r="K48" s="22">
        <v>0</v>
      </c>
    </row>
    <row r="49" spans="2:15" s="23" customFormat="1" ht="26.4" x14ac:dyDescent="0.3">
      <c r="B49" s="15">
        <v>40</v>
      </c>
      <c r="C49" s="20" t="s">
        <v>121</v>
      </c>
      <c r="D49" s="21" t="s">
        <v>122</v>
      </c>
      <c r="E49" s="52">
        <v>0</v>
      </c>
      <c r="F49" s="52">
        <v>0</v>
      </c>
      <c r="G49" s="52">
        <v>0</v>
      </c>
      <c r="H49" s="52">
        <v>0</v>
      </c>
      <c r="I49" s="52">
        <v>0</v>
      </c>
      <c r="J49" s="52">
        <v>0</v>
      </c>
      <c r="K49" s="22">
        <v>0</v>
      </c>
    </row>
    <row r="50" spans="2:15" s="23" customFormat="1" ht="26.4" x14ac:dyDescent="0.3">
      <c r="B50" s="15">
        <v>41</v>
      </c>
      <c r="C50" s="20" t="s">
        <v>123</v>
      </c>
      <c r="D50" s="21" t="s">
        <v>124</v>
      </c>
      <c r="E50" s="52">
        <v>0</v>
      </c>
      <c r="F50" s="52">
        <v>0</v>
      </c>
      <c r="G50" s="52">
        <v>0</v>
      </c>
      <c r="H50" s="52">
        <v>0</v>
      </c>
      <c r="I50" s="52">
        <v>0</v>
      </c>
      <c r="J50" s="52">
        <v>0</v>
      </c>
      <c r="K50" s="22">
        <v>0</v>
      </c>
    </row>
    <row r="51" spans="2:15" s="23" customFormat="1" ht="26.4" x14ac:dyDescent="0.3">
      <c r="B51" s="15">
        <v>42</v>
      </c>
      <c r="C51" s="20" t="s">
        <v>125</v>
      </c>
      <c r="D51" s="21" t="s">
        <v>126</v>
      </c>
      <c r="E51" s="52">
        <v>9600000</v>
      </c>
      <c r="F51" s="52">
        <v>7362969</v>
      </c>
      <c r="G51" s="52">
        <v>8600000</v>
      </c>
      <c r="H51" s="52">
        <v>8600000</v>
      </c>
      <c r="I51" s="52">
        <v>0</v>
      </c>
      <c r="J51" s="52">
        <v>0</v>
      </c>
      <c r="K51" s="22">
        <v>1.1680070906179287</v>
      </c>
    </row>
    <row r="52" spans="2:15" s="23" customFormat="1" x14ac:dyDescent="0.3">
      <c r="B52" s="15">
        <v>43</v>
      </c>
      <c r="C52" s="20" t="s">
        <v>127</v>
      </c>
      <c r="D52" s="21" t="s">
        <v>128</v>
      </c>
      <c r="E52" s="52">
        <v>0</v>
      </c>
      <c r="F52" s="52">
        <v>607060</v>
      </c>
      <c r="G52" s="52">
        <v>607060</v>
      </c>
      <c r="H52" s="52">
        <v>607060</v>
      </c>
      <c r="I52" s="52">
        <v>0</v>
      </c>
      <c r="J52" s="52">
        <v>0</v>
      </c>
      <c r="K52" s="22">
        <v>1</v>
      </c>
    </row>
    <row r="53" spans="2:15" ht="26.4" x14ac:dyDescent="0.3">
      <c r="B53" s="15">
        <v>44</v>
      </c>
      <c r="C53" s="49" t="s">
        <v>105</v>
      </c>
      <c r="D53" s="50" t="s">
        <v>268</v>
      </c>
      <c r="E53" s="51">
        <v>1165800361</v>
      </c>
      <c r="F53" s="51">
        <v>1442023673</v>
      </c>
      <c r="G53" s="51">
        <v>1448719887</v>
      </c>
      <c r="H53" s="51">
        <f>1448719887-I53</f>
        <v>1259584502.8499999</v>
      </c>
      <c r="I53" s="51">
        <f>I19+I33</f>
        <v>189135384.15000001</v>
      </c>
      <c r="J53" s="51">
        <v>0</v>
      </c>
      <c r="K53" s="19">
        <v>1.004643622795782</v>
      </c>
    </row>
    <row r="54" spans="2:15" x14ac:dyDescent="0.3">
      <c r="B54" s="15">
        <v>45</v>
      </c>
      <c r="C54" s="49" t="s">
        <v>251</v>
      </c>
      <c r="D54" s="50" t="s">
        <v>144</v>
      </c>
      <c r="E54" s="51">
        <v>0</v>
      </c>
      <c r="F54" s="51">
        <v>0</v>
      </c>
      <c r="G54" s="51">
        <v>0</v>
      </c>
      <c r="H54" s="51">
        <v>0</v>
      </c>
      <c r="I54" s="51">
        <v>0</v>
      </c>
      <c r="J54" s="51">
        <v>0</v>
      </c>
      <c r="K54" s="19">
        <v>0</v>
      </c>
      <c r="O54" s="24"/>
    </row>
    <row r="55" spans="2:15" x14ac:dyDescent="0.3">
      <c r="B55" s="15">
        <v>46</v>
      </c>
      <c r="C55" s="20" t="s">
        <v>145</v>
      </c>
      <c r="D55" s="21" t="s">
        <v>146</v>
      </c>
      <c r="E55" s="52">
        <v>0</v>
      </c>
      <c r="F55" s="52">
        <v>0</v>
      </c>
      <c r="G55" s="52">
        <v>0</v>
      </c>
      <c r="H55" s="52">
        <v>0</v>
      </c>
      <c r="I55" s="52">
        <v>0</v>
      </c>
      <c r="J55" s="52">
        <v>0</v>
      </c>
      <c r="K55" s="22">
        <v>0</v>
      </c>
    </row>
    <row r="56" spans="2:15" x14ac:dyDescent="0.3">
      <c r="B56" s="15">
        <v>47</v>
      </c>
      <c r="C56" s="20" t="s">
        <v>147</v>
      </c>
      <c r="D56" s="21" t="s">
        <v>148</v>
      </c>
      <c r="E56" s="52">
        <v>0</v>
      </c>
      <c r="F56" s="52">
        <v>0</v>
      </c>
      <c r="G56" s="52">
        <v>0</v>
      </c>
      <c r="H56" s="52">
        <v>0</v>
      </c>
      <c r="I56" s="52">
        <v>0</v>
      </c>
      <c r="J56" s="52">
        <v>0</v>
      </c>
      <c r="K56" s="22">
        <v>0</v>
      </c>
    </row>
    <row r="57" spans="2:15" x14ac:dyDescent="0.3">
      <c r="B57" s="15">
        <v>48</v>
      </c>
      <c r="C57" s="20" t="s">
        <v>149</v>
      </c>
      <c r="D57" s="21" t="s">
        <v>150</v>
      </c>
      <c r="E57" s="52">
        <v>0</v>
      </c>
      <c r="F57" s="52">
        <v>0</v>
      </c>
      <c r="G57" s="52">
        <v>0</v>
      </c>
      <c r="H57" s="52">
        <v>0</v>
      </c>
      <c r="I57" s="52">
        <v>0</v>
      </c>
      <c r="J57" s="52">
        <v>0</v>
      </c>
      <c r="K57" s="22">
        <v>0</v>
      </c>
    </row>
    <row r="58" spans="2:15" x14ac:dyDescent="0.3">
      <c r="B58" s="15">
        <v>49</v>
      </c>
      <c r="C58" s="49" t="s">
        <v>129</v>
      </c>
      <c r="D58" s="50" t="s">
        <v>152</v>
      </c>
      <c r="E58" s="51">
        <v>0</v>
      </c>
      <c r="F58" s="51">
        <v>0</v>
      </c>
      <c r="G58" s="51">
        <v>0</v>
      </c>
      <c r="H58" s="51">
        <v>0</v>
      </c>
      <c r="I58" s="51">
        <v>0</v>
      </c>
      <c r="J58" s="51">
        <v>0</v>
      </c>
      <c r="K58" s="19">
        <v>0</v>
      </c>
    </row>
    <row r="59" spans="2:15" x14ac:dyDescent="0.3">
      <c r="B59" s="15">
        <v>50</v>
      </c>
      <c r="C59" s="20" t="s">
        <v>153</v>
      </c>
      <c r="D59" s="21" t="s">
        <v>154</v>
      </c>
      <c r="E59" s="52">
        <v>0</v>
      </c>
      <c r="F59" s="52">
        <v>0</v>
      </c>
      <c r="G59" s="52">
        <v>0</v>
      </c>
      <c r="H59" s="52">
        <v>0</v>
      </c>
      <c r="I59" s="52">
        <v>0</v>
      </c>
      <c r="J59" s="52">
        <v>0</v>
      </c>
      <c r="K59" s="22">
        <v>0</v>
      </c>
    </row>
    <row r="60" spans="2:15" x14ac:dyDescent="0.3">
      <c r="B60" s="15">
        <v>51</v>
      </c>
      <c r="C60" s="20" t="s">
        <v>155</v>
      </c>
      <c r="D60" s="21" t="s">
        <v>156</v>
      </c>
      <c r="E60" s="52">
        <v>0</v>
      </c>
      <c r="F60" s="52">
        <v>0</v>
      </c>
      <c r="G60" s="52">
        <v>0</v>
      </c>
      <c r="H60" s="52">
        <v>0</v>
      </c>
      <c r="I60" s="52">
        <v>0</v>
      </c>
      <c r="J60" s="52">
        <v>0</v>
      </c>
      <c r="K60" s="22">
        <v>0</v>
      </c>
    </row>
    <row r="61" spans="2:15" x14ac:dyDescent="0.3">
      <c r="B61" s="15">
        <v>52</v>
      </c>
      <c r="C61" s="20" t="s">
        <v>157</v>
      </c>
      <c r="D61" s="21" t="s">
        <v>158</v>
      </c>
      <c r="E61" s="52">
        <v>0</v>
      </c>
      <c r="F61" s="52">
        <v>0</v>
      </c>
      <c r="G61" s="52">
        <v>0</v>
      </c>
      <c r="H61" s="52">
        <v>0</v>
      </c>
      <c r="I61" s="52">
        <v>0</v>
      </c>
      <c r="J61" s="52">
        <v>0</v>
      </c>
      <c r="K61" s="22">
        <v>0</v>
      </c>
    </row>
    <row r="62" spans="2:15" x14ac:dyDescent="0.3">
      <c r="B62" s="15">
        <v>53</v>
      </c>
      <c r="C62" s="20" t="s">
        <v>159</v>
      </c>
      <c r="D62" s="21" t="s">
        <v>160</v>
      </c>
      <c r="E62" s="52">
        <v>0</v>
      </c>
      <c r="F62" s="52">
        <v>0</v>
      </c>
      <c r="G62" s="52">
        <v>0</v>
      </c>
      <c r="H62" s="52">
        <v>0</v>
      </c>
      <c r="I62" s="52">
        <v>0</v>
      </c>
      <c r="J62" s="52">
        <v>0</v>
      </c>
      <c r="K62" s="22">
        <v>0</v>
      </c>
    </row>
    <row r="63" spans="2:15" x14ac:dyDescent="0.3">
      <c r="B63" s="15">
        <v>54</v>
      </c>
      <c r="C63" s="49" t="s">
        <v>141</v>
      </c>
      <c r="D63" s="50" t="s">
        <v>162</v>
      </c>
      <c r="E63" s="51">
        <v>70721126</v>
      </c>
      <c r="F63" s="51">
        <v>84693608</v>
      </c>
      <c r="G63" s="51">
        <v>84693608</v>
      </c>
      <c r="H63" s="51">
        <v>84693608</v>
      </c>
      <c r="I63" s="51">
        <v>37007471</v>
      </c>
      <c r="J63" s="51">
        <v>0</v>
      </c>
      <c r="K63" s="19">
        <v>1</v>
      </c>
    </row>
    <row r="64" spans="2:15" x14ac:dyDescent="0.3">
      <c r="B64" s="15">
        <v>55</v>
      </c>
      <c r="C64" s="20" t="s">
        <v>163</v>
      </c>
      <c r="D64" s="21" t="s">
        <v>164</v>
      </c>
      <c r="E64" s="52">
        <v>70721126</v>
      </c>
      <c r="F64" s="52">
        <v>84693608</v>
      </c>
      <c r="G64" s="52">
        <v>84693608</v>
      </c>
      <c r="H64" s="52">
        <v>84693608</v>
      </c>
      <c r="I64" s="52">
        <v>37007471</v>
      </c>
      <c r="J64" s="52">
        <v>0</v>
      </c>
      <c r="K64" s="22">
        <v>1</v>
      </c>
    </row>
    <row r="65" spans="2:11" x14ac:dyDescent="0.3">
      <c r="B65" s="15">
        <v>56</v>
      </c>
      <c r="C65" s="20" t="s">
        <v>165</v>
      </c>
      <c r="D65" s="21" t="s">
        <v>166</v>
      </c>
      <c r="E65" s="52">
        <v>0</v>
      </c>
      <c r="F65" s="52">
        <v>0</v>
      </c>
      <c r="G65" s="52">
        <v>0</v>
      </c>
      <c r="H65" s="52">
        <v>0</v>
      </c>
      <c r="I65" s="52">
        <v>0</v>
      </c>
      <c r="J65" s="52">
        <v>0</v>
      </c>
      <c r="K65" s="22">
        <v>0</v>
      </c>
    </row>
    <row r="66" spans="2:11" x14ac:dyDescent="0.3">
      <c r="B66" s="15">
        <v>57</v>
      </c>
      <c r="C66" s="49" t="s">
        <v>265</v>
      </c>
      <c r="D66" s="50" t="s">
        <v>168</v>
      </c>
      <c r="E66" s="51">
        <v>0</v>
      </c>
      <c r="F66" s="51">
        <v>25162381</v>
      </c>
      <c r="G66" s="51">
        <v>25162381</v>
      </c>
      <c r="H66" s="51">
        <v>25162381</v>
      </c>
      <c r="I66" s="51">
        <v>0</v>
      </c>
      <c r="J66" s="51">
        <v>0</v>
      </c>
      <c r="K66" s="19">
        <v>1</v>
      </c>
    </row>
    <row r="67" spans="2:11" x14ac:dyDescent="0.3">
      <c r="B67" s="15">
        <v>58</v>
      </c>
      <c r="C67" s="20" t="s">
        <v>169</v>
      </c>
      <c r="D67" s="21" t="s">
        <v>170</v>
      </c>
      <c r="E67" s="52">
        <v>0</v>
      </c>
      <c r="F67" s="52">
        <v>25162381</v>
      </c>
      <c r="G67" s="52">
        <v>25162381</v>
      </c>
      <c r="H67" s="52">
        <v>25162381</v>
      </c>
      <c r="I67" s="52">
        <v>0</v>
      </c>
      <c r="J67" s="52">
        <v>0</v>
      </c>
      <c r="K67" s="22">
        <v>1</v>
      </c>
    </row>
    <row r="68" spans="2:11" x14ac:dyDescent="0.3">
      <c r="B68" s="15">
        <v>59</v>
      </c>
      <c r="C68" s="20" t="s">
        <v>171</v>
      </c>
      <c r="D68" s="21" t="s">
        <v>172</v>
      </c>
      <c r="E68" s="52">
        <v>0</v>
      </c>
      <c r="F68" s="52">
        <v>0</v>
      </c>
      <c r="G68" s="52">
        <v>0</v>
      </c>
      <c r="H68" s="52">
        <v>0</v>
      </c>
      <c r="I68" s="52">
        <v>0</v>
      </c>
      <c r="J68" s="52">
        <v>0</v>
      </c>
      <c r="K68" s="22">
        <v>0</v>
      </c>
    </row>
    <row r="69" spans="2:11" x14ac:dyDescent="0.3">
      <c r="B69" s="15">
        <v>60</v>
      </c>
      <c r="C69" s="20" t="s">
        <v>173</v>
      </c>
      <c r="D69" s="21" t="s">
        <v>174</v>
      </c>
      <c r="E69" s="52">
        <v>0</v>
      </c>
      <c r="F69" s="52">
        <v>0</v>
      </c>
      <c r="G69" s="52">
        <v>0</v>
      </c>
      <c r="H69" s="52">
        <v>0</v>
      </c>
      <c r="I69" s="52">
        <v>0</v>
      </c>
      <c r="J69" s="52">
        <v>0</v>
      </c>
      <c r="K69" s="22">
        <v>0</v>
      </c>
    </row>
    <row r="70" spans="2:11" x14ac:dyDescent="0.3">
      <c r="B70" s="15">
        <v>61</v>
      </c>
      <c r="C70" s="49" t="s">
        <v>151</v>
      </c>
      <c r="D70" s="50" t="s">
        <v>269</v>
      </c>
      <c r="E70" s="51">
        <v>0</v>
      </c>
      <c r="F70" s="51">
        <v>0</v>
      </c>
      <c r="G70" s="51">
        <v>0</v>
      </c>
      <c r="H70" s="51">
        <v>0</v>
      </c>
      <c r="I70" s="51">
        <v>0</v>
      </c>
      <c r="J70" s="51">
        <v>0</v>
      </c>
      <c r="K70" s="19">
        <v>0</v>
      </c>
    </row>
    <row r="71" spans="2:11" x14ac:dyDescent="0.3">
      <c r="B71" s="15">
        <v>62</v>
      </c>
      <c r="C71" s="54" t="s">
        <v>177</v>
      </c>
      <c r="D71" s="21" t="s">
        <v>178</v>
      </c>
      <c r="E71" s="52">
        <v>0</v>
      </c>
      <c r="F71" s="52">
        <v>0</v>
      </c>
      <c r="G71" s="52">
        <v>0</v>
      </c>
      <c r="H71" s="52">
        <v>0</v>
      </c>
      <c r="I71" s="52">
        <v>0</v>
      </c>
      <c r="J71" s="52">
        <v>0</v>
      </c>
      <c r="K71" s="22">
        <v>0</v>
      </c>
    </row>
    <row r="72" spans="2:11" x14ac:dyDescent="0.3">
      <c r="B72" s="15">
        <v>63</v>
      </c>
      <c r="C72" s="54" t="s">
        <v>179</v>
      </c>
      <c r="D72" s="21" t="s">
        <v>180</v>
      </c>
      <c r="E72" s="52">
        <v>0</v>
      </c>
      <c r="F72" s="52">
        <v>0</v>
      </c>
      <c r="G72" s="52">
        <v>0</v>
      </c>
      <c r="H72" s="52">
        <v>0</v>
      </c>
      <c r="I72" s="52">
        <v>0</v>
      </c>
      <c r="J72" s="52">
        <v>0</v>
      </c>
      <c r="K72" s="22">
        <v>0</v>
      </c>
    </row>
    <row r="73" spans="2:11" x14ac:dyDescent="0.3">
      <c r="B73" s="15">
        <v>64</v>
      </c>
      <c r="C73" s="54" t="s">
        <v>181</v>
      </c>
      <c r="D73" s="21" t="s">
        <v>182</v>
      </c>
      <c r="E73" s="52">
        <v>0</v>
      </c>
      <c r="F73" s="52">
        <v>0</v>
      </c>
      <c r="G73" s="52">
        <v>0</v>
      </c>
      <c r="H73" s="52">
        <v>0</v>
      </c>
      <c r="I73" s="52">
        <v>0</v>
      </c>
      <c r="J73" s="52">
        <v>0</v>
      </c>
      <c r="K73" s="22">
        <v>0</v>
      </c>
    </row>
    <row r="74" spans="2:11" ht="26.4" x14ac:dyDescent="0.3">
      <c r="B74" s="15">
        <v>65</v>
      </c>
      <c r="C74" s="54" t="s">
        <v>183</v>
      </c>
      <c r="D74" s="21" t="s">
        <v>184</v>
      </c>
      <c r="E74" s="52">
        <v>0</v>
      </c>
      <c r="F74" s="52">
        <v>0</v>
      </c>
      <c r="G74" s="52">
        <v>0</v>
      </c>
      <c r="H74" s="52">
        <v>0</v>
      </c>
      <c r="I74" s="52">
        <v>0</v>
      </c>
      <c r="J74" s="52">
        <v>0</v>
      </c>
      <c r="K74" s="22">
        <v>0</v>
      </c>
    </row>
    <row r="75" spans="2:11" s="55" customFormat="1" x14ac:dyDescent="0.3">
      <c r="B75" s="15">
        <v>66</v>
      </c>
      <c r="C75" s="54" t="s">
        <v>185</v>
      </c>
      <c r="D75" s="21" t="s">
        <v>186</v>
      </c>
      <c r="E75" s="52">
        <v>0</v>
      </c>
      <c r="F75" s="52">
        <v>0</v>
      </c>
      <c r="G75" s="52">
        <v>0</v>
      </c>
      <c r="H75" s="52">
        <v>0</v>
      </c>
      <c r="I75" s="52">
        <v>0</v>
      </c>
      <c r="J75" s="52">
        <v>0</v>
      </c>
      <c r="K75" s="22">
        <v>0</v>
      </c>
    </row>
    <row r="76" spans="2:11" x14ac:dyDescent="0.3">
      <c r="B76" s="15">
        <v>67</v>
      </c>
      <c r="C76" s="49" t="s">
        <v>161</v>
      </c>
      <c r="D76" s="50" t="s">
        <v>188</v>
      </c>
      <c r="E76" s="51">
        <v>0</v>
      </c>
      <c r="F76" s="51">
        <v>0</v>
      </c>
      <c r="G76" s="51">
        <v>0</v>
      </c>
      <c r="H76" s="51">
        <v>0</v>
      </c>
      <c r="I76" s="51">
        <v>0</v>
      </c>
      <c r="J76" s="51">
        <v>0</v>
      </c>
      <c r="K76" s="19">
        <v>0</v>
      </c>
    </row>
    <row r="77" spans="2:11" x14ac:dyDescent="0.3">
      <c r="B77" s="15">
        <v>68</v>
      </c>
      <c r="C77" s="49" t="s">
        <v>167</v>
      </c>
      <c r="D77" s="50" t="s">
        <v>264</v>
      </c>
      <c r="E77" s="51">
        <v>0</v>
      </c>
      <c r="F77" s="51">
        <v>0</v>
      </c>
      <c r="G77" s="51">
        <v>0</v>
      </c>
      <c r="H77" s="51">
        <v>0</v>
      </c>
      <c r="I77" s="51">
        <v>0</v>
      </c>
      <c r="J77" s="51">
        <v>0</v>
      </c>
      <c r="K77" s="19">
        <v>0</v>
      </c>
    </row>
    <row r="78" spans="2:11" ht="26.4" x14ac:dyDescent="0.3">
      <c r="B78" s="15">
        <v>69</v>
      </c>
      <c r="C78" s="49" t="s">
        <v>175</v>
      </c>
      <c r="D78" s="50" t="s">
        <v>270</v>
      </c>
      <c r="E78" s="51">
        <v>70721126</v>
      </c>
      <c r="F78" s="51">
        <v>109855989</v>
      </c>
      <c r="G78" s="51">
        <v>109855989</v>
      </c>
      <c r="H78" s="51">
        <f>109855989-I78</f>
        <v>72848518</v>
      </c>
      <c r="I78" s="51">
        <f>I54+I58+I63+I66+I70+I77+I76</f>
        <v>37007471</v>
      </c>
      <c r="J78" s="51">
        <v>0</v>
      </c>
      <c r="K78" s="19">
        <v>1</v>
      </c>
    </row>
    <row r="79" spans="2:11" x14ac:dyDescent="0.3">
      <c r="B79" s="15">
        <v>70</v>
      </c>
      <c r="C79" s="16" t="s">
        <v>187</v>
      </c>
      <c r="D79" s="25" t="s">
        <v>271</v>
      </c>
      <c r="E79" s="51">
        <v>1236521487</v>
      </c>
      <c r="F79" s="51">
        <v>1551879662</v>
      </c>
      <c r="G79" s="51">
        <v>1558575876</v>
      </c>
      <c r="H79" s="51">
        <f>1558575876-I79</f>
        <v>1332433020.8499999</v>
      </c>
      <c r="I79" s="51">
        <f>I53+I78</f>
        <v>226142855.15000001</v>
      </c>
      <c r="J79" s="51">
        <v>0</v>
      </c>
      <c r="K79" s="19">
        <v>1.0043149054427134</v>
      </c>
    </row>
    <row r="80" spans="2:11" s="29" customFormat="1" ht="14.4" x14ac:dyDescent="0.3">
      <c r="B80" s="57"/>
      <c r="C80" s="26"/>
      <c r="D80" s="27"/>
      <c r="E80" s="28"/>
      <c r="F80" s="28"/>
      <c r="G80" s="28"/>
      <c r="H80" s="28"/>
      <c r="I80" s="28"/>
      <c r="J80" s="28"/>
      <c r="K80" s="28"/>
    </row>
    <row r="81" spans="2:11" s="29" customFormat="1" ht="15.6" x14ac:dyDescent="0.3">
      <c r="B81" s="58" t="s">
        <v>195</v>
      </c>
      <c r="C81" s="26"/>
      <c r="D81" s="27"/>
      <c r="E81" s="28"/>
      <c r="F81" s="28"/>
      <c r="G81" s="28"/>
      <c r="H81" s="28"/>
      <c r="I81" s="28"/>
      <c r="J81" s="28"/>
      <c r="K81" s="28"/>
    </row>
    <row r="82" spans="2:11" s="29" customFormat="1" ht="14.4" x14ac:dyDescent="0.3">
      <c r="B82" s="57"/>
      <c r="C82" s="26"/>
      <c r="D82" s="27"/>
      <c r="E82" s="28"/>
      <c r="F82" s="28"/>
      <c r="G82" s="28"/>
      <c r="H82" s="28"/>
      <c r="I82" s="28"/>
      <c r="J82" s="28"/>
      <c r="K82" s="28"/>
    </row>
    <row r="83" spans="2:11" s="9" customFormat="1" x14ac:dyDescent="0.3">
      <c r="B83" s="14"/>
      <c r="C83" s="46" t="s">
        <v>3</v>
      </c>
      <c r="D83" s="46" t="s">
        <v>4</v>
      </c>
      <c r="E83" s="46" t="s">
        <v>5</v>
      </c>
      <c r="F83" s="46" t="s">
        <v>6</v>
      </c>
      <c r="G83" s="46" t="s">
        <v>7</v>
      </c>
      <c r="H83" s="46" t="s">
        <v>8</v>
      </c>
      <c r="I83" s="46" t="s">
        <v>9</v>
      </c>
      <c r="J83" s="46" t="s">
        <v>10</v>
      </c>
      <c r="K83" s="46" t="s">
        <v>11</v>
      </c>
    </row>
    <row r="84" spans="2:11" ht="39.6" x14ac:dyDescent="0.3">
      <c r="B84" s="15">
        <v>1</v>
      </c>
      <c r="C84" s="16" t="s">
        <v>12</v>
      </c>
      <c r="D84" s="17" t="s">
        <v>13</v>
      </c>
      <c r="E84" s="18" t="s">
        <v>14</v>
      </c>
      <c r="F84" s="18" t="s">
        <v>15</v>
      </c>
      <c r="G84" s="18" t="s">
        <v>16</v>
      </c>
      <c r="H84" s="47" t="s">
        <v>17</v>
      </c>
      <c r="I84" s="47" t="s">
        <v>18</v>
      </c>
      <c r="J84" s="47" t="s">
        <v>19</v>
      </c>
      <c r="K84" s="18" t="s">
        <v>20</v>
      </c>
    </row>
    <row r="85" spans="2:11" s="23" customFormat="1" x14ac:dyDescent="0.3">
      <c r="B85" s="15">
        <v>2</v>
      </c>
      <c r="C85" s="49" t="s">
        <v>21</v>
      </c>
      <c r="D85" s="50" t="s">
        <v>196</v>
      </c>
      <c r="E85" s="51">
        <v>1205847526</v>
      </c>
      <c r="F85" s="51">
        <v>1468302441</v>
      </c>
      <c r="G85" s="51">
        <v>1451518723</v>
      </c>
      <c r="H85" s="51">
        <f>1451518723-I85</f>
        <v>1220369362</v>
      </c>
      <c r="I85" s="51">
        <v>231149361</v>
      </c>
      <c r="J85" s="51">
        <v>0</v>
      </c>
      <c r="K85" s="19">
        <v>0.98856930457149594</v>
      </c>
    </row>
    <row r="86" spans="2:11" x14ac:dyDescent="0.3">
      <c r="B86" s="15">
        <v>3</v>
      </c>
      <c r="C86" s="20" t="s">
        <v>197</v>
      </c>
      <c r="D86" s="59" t="s">
        <v>198</v>
      </c>
      <c r="E86" s="52">
        <v>570062223</v>
      </c>
      <c r="F86" s="52">
        <v>731633113</v>
      </c>
      <c r="G86" s="52">
        <v>731633113</v>
      </c>
      <c r="H86" s="52">
        <f>731633113-I86</f>
        <v>682014305</v>
      </c>
      <c r="I86" s="52">
        <v>49618808</v>
      </c>
      <c r="J86" s="52">
        <v>0</v>
      </c>
      <c r="K86" s="22">
        <v>1</v>
      </c>
    </row>
    <row r="87" spans="2:11" x14ac:dyDescent="0.3">
      <c r="B87" s="15">
        <v>4</v>
      </c>
      <c r="C87" s="20" t="s">
        <v>199</v>
      </c>
      <c r="D87" s="59" t="s">
        <v>200</v>
      </c>
      <c r="E87" s="52">
        <v>73089588</v>
      </c>
      <c r="F87" s="52">
        <v>89841867</v>
      </c>
      <c r="G87" s="52">
        <v>89841867</v>
      </c>
      <c r="H87" s="52">
        <f>89841867-I87</f>
        <v>82634295</v>
      </c>
      <c r="I87" s="52">
        <v>7207572</v>
      </c>
      <c r="J87" s="52">
        <v>0</v>
      </c>
      <c r="K87" s="22">
        <v>1</v>
      </c>
    </row>
    <row r="88" spans="2:11" x14ac:dyDescent="0.3">
      <c r="B88" s="15">
        <v>5</v>
      </c>
      <c r="C88" s="20" t="s">
        <v>201</v>
      </c>
      <c r="D88" s="59" t="s">
        <v>202</v>
      </c>
      <c r="E88" s="52">
        <v>513254015</v>
      </c>
      <c r="F88" s="52">
        <v>582310857</v>
      </c>
      <c r="G88" s="52">
        <v>565527139</v>
      </c>
      <c r="H88" s="52">
        <f>565527139-I88</f>
        <v>391204158</v>
      </c>
      <c r="I88" s="52">
        <v>174322981</v>
      </c>
      <c r="J88" s="52">
        <v>0</v>
      </c>
      <c r="K88" s="22">
        <v>0.97117739125375779</v>
      </c>
    </row>
    <row r="89" spans="2:11" x14ac:dyDescent="0.3">
      <c r="B89" s="15">
        <v>6</v>
      </c>
      <c r="C89" s="20" t="s">
        <v>203</v>
      </c>
      <c r="D89" s="59" t="s">
        <v>204</v>
      </c>
      <c r="E89" s="52">
        <v>34911000</v>
      </c>
      <c r="F89" s="52">
        <v>34094171</v>
      </c>
      <c r="G89" s="52">
        <v>34094171</v>
      </c>
      <c r="H89" s="52">
        <v>34094171</v>
      </c>
      <c r="I89" s="52">
        <v>0</v>
      </c>
      <c r="J89" s="52">
        <v>0</v>
      </c>
      <c r="K89" s="22">
        <v>1</v>
      </c>
    </row>
    <row r="90" spans="2:11" x14ac:dyDescent="0.3">
      <c r="B90" s="15">
        <v>7</v>
      </c>
      <c r="C90" s="20" t="s">
        <v>205</v>
      </c>
      <c r="D90" s="59" t="s">
        <v>206</v>
      </c>
      <c r="E90" s="52">
        <v>14530700</v>
      </c>
      <c r="F90" s="52">
        <v>30422433</v>
      </c>
      <c r="G90" s="52">
        <v>30422433</v>
      </c>
      <c r="H90" s="52">
        <v>30422433</v>
      </c>
      <c r="I90" s="52">
        <v>0</v>
      </c>
      <c r="J90" s="52">
        <v>0</v>
      </c>
      <c r="K90" s="22">
        <v>1</v>
      </c>
    </row>
    <row r="91" spans="2:11" x14ac:dyDescent="0.3">
      <c r="B91" s="15">
        <v>8</v>
      </c>
      <c r="C91" s="49" t="s">
        <v>37</v>
      </c>
      <c r="D91" s="50" t="s">
        <v>208</v>
      </c>
      <c r="E91" s="51">
        <v>0</v>
      </c>
      <c r="F91" s="51">
        <v>66453203</v>
      </c>
      <c r="G91" s="51">
        <v>0</v>
      </c>
      <c r="H91" s="51">
        <v>0</v>
      </c>
      <c r="I91" s="51">
        <v>0</v>
      </c>
      <c r="J91" s="51">
        <v>0</v>
      </c>
      <c r="K91" s="19">
        <v>0</v>
      </c>
    </row>
    <row r="92" spans="2:11" x14ac:dyDescent="0.3">
      <c r="B92" s="15">
        <v>9</v>
      </c>
      <c r="C92" s="20" t="s">
        <v>207</v>
      </c>
      <c r="D92" s="59" t="s">
        <v>272</v>
      </c>
      <c r="E92" s="52">
        <v>0</v>
      </c>
      <c r="F92" s="52">
        <v>66453203</v>
      </c>
      <c r="G92" s="52">
        <v>0</v>
      </c>
      <c r="H92" s="52">
        <v>0</v>
      </c>
      <c r="I92" s="52">
        <v>0</v>
      </c>
      <c r="J92" s="52">
        <v>0</v>
      </c>
      <c r="K92" s="22">
        <v>0</v>
      </c>
    </row>
    <row r="93" spans="2:11" x14ac:dyDescent="0.3">
      <c r="B93" s="15">
        <v>10</v>
      </c>
      <c r="C93" s="20" t="s">
        <v>207</v>
      </c>
      <c r="D93" s="59" t="s">
        <v>273</v>
      </c>
      <c r="E93" s="52">
        <v>0</v>
      </c>
      <c r="F93" s="52">
        <v>0</v>
      </c>
      <c r="G93" s="52">
        <v>0</v>
      </c>
      <c r="H93" s="52">
        <v>0</v>
      </c>
      <c r="I93" s="52">
        <v>0</v>
      </c>
      <c r="J93" s="52">
        <v>0</v>
      </c>
      <c r="K93" s="22">
        <v>0</v>
      </c>
    </row>
    <row r="94" spans="2:11" ht="26.4" x14ac:dyDescent="0.3">
      <c r="B94" s="15">
        <v>11</v>
      </c>
      <c r="C94" s="49" t="s">
        <v>50</v>
      </c>
      <c r="D94" s="50" t="s">
        <v>274</v>
      </c>
      <c r="E94" s="51">
        <v>1205847526</v>
      </c>
      <c r="F94" s="51">
        <v>1534755644</v>
      </c>
      <c r="G94" s="51">
        <v>1451518723</v>
      </c>
      <c r="H94" s="51">
        <f>1451518723-I94</f>
        <v>1220369362</v>
      </c>
      <c r="I94" s="51">
        <f>I85+I91</f>
        <v>231149361</v>
      </c>
      <c r="J94" s="51">
        <v>0</v>
      </c>
      <c r="K94" s="19">
        <v>0.9457653592443801</v>
      </c>
    </row>
    <row r="95" spans="2:11" x14ac:dyDescent="0.3">
      <c r="B95" s="15">
        <v>12</v>
      </c>
      <c r="C95" s="49" t="s">
        <v>221</v>
      </c>
      <c r="D95" s="50" t="s">
        <v>222</v>
      </c>
      <c r="E95" s="51">
        <v>0</v>
      </c>
      <c r="F95" s="51">
        <v>0</v>
      </c>
      <c r="G95" s="51">
        <v>0</v>
      </c>
      <c r="H95" s="51">
        <v>0</v>
      </c>
      <c r="I95" s="51">
        <v>0</v>
      </c>
      <c r="J95" s="51">
        <v>0</v>
      </c>
      <c r="K95" s="19">
        <v>0</v>
      </c>
    </row>
    <row r="96" spans="2:11" ht="26.4" x14ac:dyDescent="0.3">
      <c r="B96" s="15">
        <v>13</v>
      </c>
      <c r="C96" s="20" t="s">
        <v>223</v>
      </c>
      <c r="D96" s="59" t="s">
        <v>224</v>
      </c>
      <c r="E96" s="52">
        <v>0</v>
      </c>
      <c r="F96" s="52">
        <v>0</v>
      </c>
      <c r="G96" s="52">
        <v>0</v>
      </c>
      <c r="H96" s="52">
        <v>0</v>
      </c>
      <c r="I96" s="52">
        <v>0</v>
      </c>
      <c r="J96" s="52">
        <v>0</v>
      </c>
      <c r="K96" s="22">
        <v>0</v>
      </c>
    </row>
    <row r="97" spans="2:17" ht="26.4" x14ac:dyDescent="0.3">
      <c r="B97" s="15">
        <v>14</v>
      </c>
      <c r="C97" s="20" t="s">
        <v>225</v>
      </c>
      <c r="D97" s="59" t="s">
        <v>226</v>
      </c>
      <c r="E97" s="52">
        <v>0</v>
      </c>
      <c r="F97" s="52">
        <v>0</v>
      </c>
      <c r="G97" s="52">
        <v>0</v>
      </c>
      <c r="H97" s="52">
        <v>0</v>
      </c>
      <c r="I97" s="52">
        <v>0</v>
      </c>
      <c r="J97" s="52">
        <v>0</v>
      </c>
      <c r="K97" s="22">
        <v>0</v>
      </c>
    </row>
    <row r="98" spans="2:17" ht="26.4" x14ac:dyDescent="0.3">
      <c r="B98" s="15">
        <v>15</v>
      </c>
      <c r="C98" s="20" t="s">
        <v>227</v>
      </c>
      <c r="D98" s="59" t="s">
        <v>228</v>
      </c>
      <c r="E98" s="52">
        <v>0</v>
      </c>
      <c r="F98" s="52">
        <v>0</v>
      </c>
      <c r="G98" s="52">
        <v>0</v>
      </c>
      <c r="H98" s="52">
        <v>0</v>
      </c>
      <c r="I98" s="52">
        <v>0</v>
      </c>
      <c r="J98" s="52">
        <v>0</v>
      </c>
      <c r="K98" s="22">
        <v>0</v>
      </c>
    </row>
    <row r="99" spans="2:17" x14ac:dyDescent="0.3">
      <c r="B99" s="15">
        <v>16</v>
      </c>
      <c r="C99" s="49" t="s">
        <v>77</v>
      </c>
      <c r="D99" s="50" t="s">
        <v>229</v>
      </c>
      <c r="E99" s="51">
        <v>0</v>
      </c>
      <c r="F99" s="51">
        <v>0</v>
      </c>
      <c r="G99" s="51">
        <v>0</v>
      </c>
      <c r="H99" s="51">
        <v>0</v>
      </c>
      <c r="I99" s="51">
        <v>0</v>
      </c>
      <c r="J99" s="51">
        <v>0</v>
      </c>
      <c r="K99" s="19">
        <v>0</v>
      </c>
    </row>
    <row r="100" spans="2:17" ht="26.4" x14ac:dyDescent="0.3">
      <c r="B100" s="15">
        <v>17</v>
      </c>
      <c r="C100" s="20" t="s">
        <v>230</v>
      </c>
      <c r="D100" s="59" t="s">
        <v>231</v>
      </c>
      <c r="E100" s="52">
        <v>0</v>
      </c>
      <c r="F100" s="52">
        <v>0</v>
      </c>
      <c r="G100" s="52">
        <v>0</v>
      </c>
      <c r="H100" s="52">
        <v>0</v>
      </c>
      <c r="I100" s="52">
        <v>0</v>
      </c>
      <c r="J100" s="52">
        <v>0</v>
      </c>
      <c r="K100" s="22">
        <v>0</v>
      </c>
    </row>
    <row r="101" spans="2:17" ht="26.4" x14ac:dyDescent="0.3">
      <c r="B101" s="15">
        <v>18</v>
      </c>
      <c r="C101" s="20" t="s">
        <v>232</v>
      </c>
      <c r="D101" s="59" t="s">
        <v>233</v>
      </c>
      <c r="E101" s="52">
        <v>0</v>
      </c>
      <c r="F101" s="52">
        <v>0</v>
      </c>
      <c r="G101" s="52">
        <v>0</v>
      </c>
      <c r="H101" s="52">
        <v>0</v>
      </c>
      <c r="I101" s="52">
        <v>0</v>
      </c>
      <c r="J101" s="52">
        <v>0</v>
      </c>
      <c r="K101" s="22">
        <v>0</v>
      </c>
    </row>
    <row r="102" spans="2:17" ht="26.4" x14ac:dyDescent="0.3">
      <c r="B102" s="15">
        <v>19</v>
      </c>
      <c r="C102" s="20" t="s">
        <v>234</v>
      </c>
      <c r="D102" s="59" t="s">
        <v>235</v>
      </c>
      <c r="E102" s="52">
        <v>0</v>
      </c>
      <c r="F102" s="52">
        <v>0</v>
      </c>
      <c r="G102" s="52">
        <v>0</v>
      </c>
      <c r="H102" s="52">
        <v>0</v>
      </c>
      <c r="I102" s="52">
        <v>0</v>
      </c>
      <c r="J102" s="52">
        <v>0</v>
      </c>
      <c r="K102" s="22">
        <v>0</v>
      </c>
    </row>
    <row r="103" spans="2:17" ht="26.4" x14ac:dyDescent="0.3">
      <c r="B103" s="15">
        <v>20</v>
      </c>
      <c r="C103" s="20" t="s">
        <v>236</v>
      </c>
      <c r="D103" s="59" t="s">
        <v>237</v>
      </c>
      <c r="E103" s="52">
        <v>0</v>
      </c>
      <c r="F103" s="52">
        <v>0</v>
      </c>
      <c r="G103" s="52">
        <v>0</v>
      </c>
      <c r="H103" s="52">
        <v>0</v>
      </c>
      <c r="I103" s="52">
        <v>0</v>
      </c>
      <c r="J103" s="52">
        <v>0</v>
      </c>
      <c r="K103" s="22">
        <v>0</v>
      </c>
    </row>
    <row r="104" spans="2:17" ht="26.4" x14ac:dyDescent="0.3">
      <c r="B104" s="15">
        <v>21</v>
      </c>
      <c r="C104" s="20" t="s">
        <v>238</v>
      </c>
      <c r="D104" s="59" t="s">
        <v>239</v>
      </c>
      <c r="E104" s="52">
        <v>0</v>
      </c>
      <c r="F104" s="52">
        <v>0</v>
      </c>
      <c r="G104" s="52">
        <v>0</v>
      </c>
      <c r="H104" s="52">
        <v>0</v>
      </c>
      <c r="I104" s="52">
        <v>0</v>
      </c>
      <c r="J104" s="52">
        <v>0</v>
      </c>
      <c r="K104" s="22">
        <v>0</v>
      </c>
    </row>
    <row r="105" spans="2:17" s="23" customFormat="1" ht="26.4" x14ac:dyDescent="0.3">
      <c r="B105" s="15">
        <v>22</v>
      </c>
      <c r="C105" s="20" t="s">
        <v>240</v>
      </c>
      <c r="D105" s="59" t="s">
        <v>241</v>
      </c>
      <c r="E105" s="52">
        <v>0</v>
      </c>
      <c r="F105" s="52">
        <v>0</v>
      </c>
      <c r="G105" s="52">
        <v>0</v>
      </c>
      <c r="H105" s="52">
        <v>0</v>
      </c>
      <c r="I105" s="52">
        <v>0</v>
      </c>
      <c r="J105" s="52">
        <v>0</v>
      </c>
      <c r="K105" s="22">
        <v>0</v>
      </c>
    </row>
    <row r="106" spans="2:17" x14ac:dyDescent="0.3">
      <c r="B106" s="15">
        <v>23</v>
      </c>
      <c r="C106" s="49" t="s">
        <v>105</v>
      </c>
      <c r="D106" s="50" t="s">
        <v>242</v>
      </c>
      <c r="E106" s="51">
        <v>24954540</v>
      </c>
      <c r="F106" s="51">
        <v>50116921</v>
      </c>
      <c r="G106" s="51">
        <v>24954540</v>
      </c>
      <c r="H106" s="51">
        <v>24954540</v>
      </c>
      <c r="I106" s="51">
        <v>0</v>
      </c>
      <c r="J106" s="51">
        <v>0</v>
      </c>
      <c r="K106" s="19">
        <v>0.49792643885684834</v>
      </c>
      <c r="Q106" s="60"/>
    </row>
    <row r="107" spans="2:17" x14ac:dyDescent="0.3">
      <c r="B107" s="15">
        <v>24</v>
      </c>
      <c r="C107" s="20" t="s">
        <v>243</v>
      </c>
      <c r="D107" s="59" t="s">
        <v>244</v>
      </c>
      <c r="E107" s="52">
        <v>0</v>
      </c>
      <c r="F107" s="52">
        <v>0</v>
      </c>
      <c r="G107" s="52">
        <v>0</v>
      </c>
      <c r="H107" s="52">
        <v>0</v>
      </c>
      <c r="I107" s="52">
        <v>0</v>
      </c>
      <c r="J107" s="52">
        <v>0</v>
      </c>
      <c r="K107" s="22">
        <v>0</v>
      </c>
    </row>
    <row r="108" spans="2:17" x14ac:dyDescent="0.3">
      <c r="B108" s="15">
        <v>25</v>
      </c>
      <c r="C108" s="20" t="s">
        <v>245</v>
      </c>
      <c r="D108" s="59" t="s">
        <v>246</v>
      </c>
      <c r="E108" s="52">
        <v>24954540</v>
      </c>
      <c r="F108" s="52">
        <v>50116921</v>
      </c>
      <c r="G108" s="52">
        <v>24954540</v>
      </c>
      <c r="H108" s="52">
        <v>24954540</v>
      </c>
      <c r="I108" s="52">
        <v>0</v>
      </c>
      <c r="J108" s="52">
        <v>0</v>
      </c>
      <c r="K108" s="22">
        <v>0.49792643885684834</v>
      </c>
    </row>
    <row r="109" spans="2:17" s="23" customFormat="1" x14ac:dyDescent="0.3">
      <c r="B109" s="15">
        <v>26</v>
      </c>
      <c r="C109" s="20" t="s">
        <v>247</v>
      </c>
      <c r="D109" s="59" t="s">
        <v>248</v>
      </c>
      <c r="E109" s="52">
        <v>0</v>
      </c>
      <c r="F109" s="52">
        <v>0</v>
      </c>
      <c r="G109" s="52">
        <v>0</v>
      </c>
      <c r="H109" s="52">
        <v>0</v>
      </c>
      <c r="I109" s="52">
        <v>0</v>
      </c>
      <c r="J109" s="52">
        <v>0</v>
      </c>
      <c r="K109" s="22">
        <v>0</v>
      </c>
    </row>
    <row r="110" spans="2:17" s="23" customFormat="1" x14ac:dyDescent="0.3">
      <c r="B110" s="15">
        <v>27</v>
      </c>
      <c r="C110" s="20" t="s">
        <v>249</v>
      </c>
      <c r="D110" s="59" t="s">
        <v>250</v>
      </c>
      <c r="E110" s="52">
        <v>0</v>
      </c>
      <c r="F110" s="52">
        <v>0</v>
      </c>
      <c r="G110" s="52">
        <v>0</v>
      </c>
      <c r="H110" s="52">
        <v>0</v>
      </c>
      <c r="I110" s="52">
        <v>0</v>
      </c>
      <c r="J110" s="52">
        <v>0</v>
      </c>
      <c r="K110" s="22">
        <v>0</v>
      </c>
    </row>
    <row r="111" spans="2:17" s="23" customFormat="1" x14ac:dyDescent="0.3">
      <c r="B111" s="15">
        <v>28</v>
      </c>
      <c r="C111" s="49" t="s">
        <v>251</v>
      </c>
      <c r="D111" s="50" t="s">
        <v>252</v>
      </c>
      <c r="E111" s="51">
        <v>0</v>
      </c>
      <c r="F111" s="51">
        <v>0</v>
      </c>
      <c r="G111" s="51">
        <v>0</v>
      </c>
      <c r="H111" s="51">
        <v>0</v>
      </c>
      <c r="I111" s="51">
        <v>0</v>
      </c>
      <c r="J111" s="51">
        <v>0</v>
      </c>
      <c r="K111" s="19">
        <v>0</v>
      </c>
    </row>
    <row r="112" spans="2:17" s="23" customFormat="1" x14ac:dyDescent="0.3">
      <c r="B112" s="15">
        <v>29</v>
      </c>
      <c r="C112" s="20" t="s">
        <v>253</v>
      </c>
      <c r="D112" s="59" t="s">
        <v>254</v>
      </c>
      <c r="E112" s="52">
        <v>0</v>
      </c>
      <c r="F112" s="52">
        <v>0</v>
      </c>
      <c r="G112" s="52">
        <v>0</v>
      </c>
      <c r="H112" s="52">
        <v>0</v>
      </c>
      <c r="I112" s="52">
        <v>0</v>
      </c>
      <c r="J112" s="52">
        <v>0</v>
      </c>
      <c r="K112" s="22">
        <v>0</v>
      </c>
    </row>
    <row r="113" spans="2:11" s="23" customFormat="1" x14ac:dyDescent="0.3">
      <c r="B113" s="15">
        <v>30</v>
      </c>
      <c r="C113" s="20" t="s">
        <v>255</v>
      </c>
      <c r="D113" s="59" t="s">
        <v>256</v>
      </c>
      <c r="E113" s="52">
        <v>0</v>
      </c>
      <c r="F113" s="52">
        <v>0</v>
      </c>
      <c r="G113" s="52">
        <v>0</v>
      </c>
      <c r="H113" s="52">
        <v>0</v>
      </c>
      <c r="I113" s="52">
        <v>0</v>
      </c>
      <c r="J113" s="52">
        <v>0</v>
      </c>
      <c r="K113" s="22">
        <v>0</v>
      </c>
    </row>
    <row r="114" spans="2:11" s="23" customFormat="1" x14ac:dyDescent="0.3">
      <c r="B114" s="15">
        <v>31</v>
      </c>
      <c r="C114" s="20" t="s">
        <v>257</v>
      </c>
      <c r="D114" s="59" t="s">
        <v>258</v>
      </c>
      <c r="E114" s="52">
        <v>0</v>
      </c>
      <c r="F114" s="52">
        <v>0</v>
      </c>
      <c r="G114" s="52">
        <v>0</v>
      </c>
      <c r="H114" s="52">
        <v>0</v>
      </c>
      <c r="I114" s="52">
        <v>0</v>
      </c>
      <c r="J114" s="52">
        <v>0</v>
      </c>
      <c r="K114" s="22">
        <v>0</v>
      </c>
    </row>
    <row r="115" spans="2:11" s="23" customFormat="1" ht="26.4" x14ac:dyDescent="0.3">
      <c r="B115" s="15">
        <v>32</v>
      </c>
      <c r="C115" s="20" t="s">
        <v>259</v>
      </c>
      <c r="D115" s="59" t="s">
        <v>260</v>
      </c>
      <c r="E115" s="52">
        <v>0</v>
      </c>
      <c r="F115" s="52">
        <v>0</v>
      </c>
      <c r="G115" s="52">
        <v>0</v>
      </c>
      <c r="H115" s="52">
        <v>0</v>
      </c>
      <c r="I115" s="52">
        <v>0</v>
      </c>
      <c r="J115" s="52">
        <v>0</v>
      </c>
      <c r="K115" s="22">
        <v>0</v>
      </c>
    </row>
    <row r="116" spans="2:11" x14ac:dyDescent="0.3">
      <c r="B116" s="15">
        <v>33</v>
      </c>
      <c r="C116" s="20" t="s">
        <v>261</v>
      </c>
      <c r="D116" s="59" t="s">
        <v>262</v>
      </c>
      <c r="E116" s="52">
        <v>0</v>
      </c>
      <c r="F116" s="52">
        <v>0</v>
      </c>
      <c r="G116" s="52">
        <v>0</v>
      </c>
      <c r="H116" s="52">
        <v>0</v>
      </c>
      <c r="I116" s="52">
        <v>0</v>
      </c>
      <c r="J116" s="52">
        <v>0</v>
      </c>
      <c r="K116" s="22">
        <v>0</v>
      </c>
    </row>
    <row r="117" spans="2:11" s="23" customFormat="1" x14ac:dyDescent="0.3">
      <c r="B117" s="15">
        <v>34</v>
      </c>
      <c r="C117" s="49" t="s">
        <v>129</v>
      </c>
      <c r="D117" s="50" t="s">
        <v>263</v>
      </c>
      <c r="E117" s="51">
        <v>0</v>
      </c>
      <c r="F117" s="51">
        <v>0</v>
      </c>
      <c r="G117" s="51">
        <v>0</v>
      </c>
      <c r="H117" s="51">
        <v>0</v>
      </c>
      <c r="I117" s="51">
        <v>0</v>
      </c>
      <c r="J117" s="51">
        <v>0</v>
      </c>
      <c r="K117" s="19">
        <v>0</v>
      </c>
    </row>
    <row r="118" spans="2:11" s="23" customFormat="1" x14ac:dyDescent="0.3">
      <c r="B118" s="15">
        <v>35</v>
      </c>
      <c r="C118" s="49" t="s">
        <v>141</v>
      </c>
      <c r="D118" s="50" t="s">
        <v>275</v>
      </c>
      <c r="E118" s="51">
        <v>0</v>
      </c>
      <c r="F118" s="51">
        <v>0</v>
      </c>
      <c r="G118" s="51">
        <v>0</v>
      </c>
      <c r="H118" s="51">
        <v>0</v>
      </c>
      <c r="I118" s="51">
        <v>0</v>
      </c>
      <c r="J118" s="51">
        <v>0</v>
      </c>
      <c r="K118" s="19">
        <v>0</v>
      </c>
    </row>
    <row r="119" spans="2:11" ht="26.4" x14ac:dyDescent="0.3">
      <c r="B119" s="15">
        <v>36</v>
      </c>
      <c r="C119" s="49" t="s">
        <v>265</v>
      </c>
      <c r="D119" s="50" t="s">
        <v>276</v>
      </c>
      <c r="E119" s="51">
        <v>24954540</v>
      </c>
      <c r="F119" s="51">
        <v>50116921</v>
      </c>
      <c r="G119" s="51">
        <v>24954540</v>
      </c>
      <c r="H119" s="51">
        <v>24954540</v>
      </c>
      <c r="I119" s="51">
        <v>0</v>
      </c>
      <c r="J119" s="51">
        <v>0</v>
      </c>
      <c r="K119" s="19">
        <v>0.49792643885684834</v>
      </c>
    </row>
    <row r="120" spans="2:11" x14ac:dyDescent="0.3">
      <c r="B120" s="15">
        <v>37</v>
      </c>
      <c r="C120" s="16" t="s">
        <v>151</v>
      </c>
      <c r="D120" s="62" t="s">
        <v>277</v>
      </c>
      <c r="E120" s="51">
        <v>1230802066</v>
      </c>
      <c r="F120" s="51">
        <v>1584872565</v>
      </c>
      <c r="G120" s="51">
        <v>1476473263</v>
      </c>
      <c r="H120" s="51">
        <f>1476473263-I120</f>
        <v>1245323902</v>
      </c>
      <c r="I120" s="51">
        <f>I94+I119</f>
        <v>231149361</v>
      </c>
      <c r="J120" s="51">
        <v>0</v>
      </c>
      <c r="K120" s="19">
        <v>0.93160377408640427</v>
      </c>
    </row>
    <row r="121" spans="2:11" ht="5.0999999999999996" customHeight="1" x14ac:dyDescent="0.3"/>
    <row r="122" spans="2:11" x14ac:dyDescent="0.3">
      <c r="C122" s="123"/>
      <c r="D122" s="123"/>
      <c r="E122" s="67"/>
      <c r="F122" s="67"/>
      <c r="G122" s="67"/>
      <c r="H122" s="67"/>
      <c r="I122" s="67"/>
      <c r="J122" s="67"/>
      <c r="K122" s="67"/>
    </row>
    <row r="123" spans="2:11" x14ac:dyDescent="0.3">
      <c r="E123" s="2"/>
      <c r="F123" s="2"/>
      <c r="G123" s="2"/>
      <c r="H123" s="2"/>
      <c r="I123" s="2"/>
      <c r="J123" s="2"/>
      <c r="K123" s="2"/>
    </row>
  </sheetData>
  <mergeCells count="6">
    <mergeCell ref="C122:D122"/>
    <mergeCell ref="B2:K2"/>
    <mergeCell ref="B4:K4"/>
    <mergeCell ref="B5:K5"/>
    <mergeCell ref="B6:K6"/>
    <mergeCell ref="B7:K7"/>
  </mergeCells>
  <pageMargins left="0.7" right="0.7" top="0.75" bottom="0.75" header="0.3" footer="0.3"/>
  <pageSetup paperSize="9" scale="59" orientation="portrait" verticalDpi="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DBA9E-72D9-4619-BDE3-0A41713218AA}">
  <dimension ref="B1:K46"/>
  <sheetViews>
    <sheetView view="pageBreakPreview" zoomScale="60" zoomScaleNormal="100" workbookViewId="0">
      <selection activeCell="I10" sqref="I10"/>
    </sheetView>
  </sheetViews>
  <sheetFormatPr defaultColWidth="9" defaultRowHeight="13.2" x14ac:dyDescent="0.3"/>
  <cols>
    <col min="1" max="1" width="0.88671875" style="2" customWidth="1"/>
    <col min="2" max="2" width="3.6640625" style="2" customWidth="1"/>
    <col min="3" max="3" width="4.6640625" style="1" customWidth="1"/>
    <col min="4" max="4" width="65.6640625" style="2" customWidth="1"/>
    <col min="5" max="6" width="10.6640625" style="3" customWidth="1"/>
    <col min="7" max="11" width="12.6640625" style="3" customWidth="1"/>
    <col min="12" max="12" width="0.88671875" style="2" customWidth="1"/>
    <col min="13" max="16384" width="9" style="2"/>
  </cols>
  <sheetData>
    <row r="1" spans="2:11" ht="5.0999999999999996" customHeight="1" x14ac:dyDescent="0.3"/>
    <row r="2" spans="2:11" ht="15.75" customHeight="1" x14ac:dyDescent="0.3">
      <c r="B2" s="118" t="s">
        <v>629</v>
      </c>
      <c r="C2" s="118"/>
      <c r="D2" s="118"/>
      <c r="E2" s="118"/>
      <c r="F2" s="118"/>
      <c r="G2" s="118"/>
      <c r="H2" s="118"/>
      <c r="I2" s="118"/>
      <c r="J2" s="118"/>
      <c r="K2" s="118"/>
    </row>
    <row r="3" spans="2:11" s="30" customFormat="1" ht="15" customHeight="1" x14ac:dyDescent="0.3">
      <c r="C3" s="31"/>
      <c r="D3" s="5"/>
      <c r="E3" s="6"/>
      <c r="F3" s="6"/>
      <c r="G3" s="6"/>
      <c r="H3" s="6"/>
    </row>
    <row r="4" spans="2:11" s="9" customFormat="1" ht="15" customHeight="1" x14ac:dyDescent="0.3">
      <c r="B4" s="119" t="s">
        <v>0</v>
      </c>
      <c r="C4" s="119"/>
      <c r="D4" s="119"/>
      <c r="E4" s="119"/>
      <c r="F4" s="119"/>
      <c r="G4" s="119"/>
      <c r="H4" s="119"/>
      <c r="I4" s="119"/>
      <c r="J4" s="119"/>
      <c r="K4" s="119"/>
    </row>
    <row r="5" spans="2:11" s="9" customFormat="1" ht="15" customHeight="1" x14ac:dyDescent="0.3">
      <c r="B5" s="119" t="s">
        <v>615</v>
      </c>
      <c r="C5" s="119"/>
      <c r="D5" s="119"/>
      <c r="E5" s="119"/>
      <c r="F5" s="119"/>
      <c r="G5" s="119"/>
      <c r="H5" s="119"/>
      <c r="I5" s="119"/>
      <c r="J5" s="119"/>
      <c r="K5" s="119"/>
    </row>
    <row r="6" spans="2:11" s="9" customFormat="1" ht="15" customHeight="1" x14ac:dyDescent="0.3">
      <c r="B6" s="121" t="s">
        <v>1</v>
      </c>
      <c r="C6" s="121"/>
      <c r="D6" s="121"/>
      <c r="E6" s="121"/>
      <c r="F6" s="121"/>
      <c r="G6" s="121"/>
      <c r="H6" s="121"/>
      <c r="I6" s="121"/>
      <c r="J6" s="121"/>
      <c r="K6" s="121"/>
    </row>
    <row r="7" spans="2:11" s="7" customFormat="1" ht="15" customHeight="1" x14ac:dyDescent="0.3">
      <c r="B7" s="39" t="s">
        <v>616</v>
      </c>
      <c r="C7" s="39"/>
      <c r="D7" s="39"/>
      <c r="E7" s="39"/>
      <c r="F7" s="39"/>
      <c r="G7" s="39"/>
      <c r="H7" s="39"/>
    </row>
    <row r="8" spans="2:11" s="7" customFormat="1" ht="15" customHeight="1" x14ac:dyDescent="0.3">
      <c r="B8" s="13"/>
      <c r="C8" s="10"/>
      <c r="E8" s="11"/>
      <c r="F8" s="11"/>
      <c r="G8" s="11"/>
      <c r="H8" s="12"/>
    </row>
    <row r="9" spans="2:11" s="9" customFormat="1" x14ac:dyDescent="0.3">
      <c r="B9" s="25"/>
      <c r="C9" s="42" t="s">
        <v>3</v>
      </c>
      <c r="D9" s="14" t="s">
        <v>4</v>
      </c>
      <c r="E9" s="14" t="s">
        <v>5</v>
      </c>
      <c r="F9" s="14" t="s">
        <v>6</v>
      </c>
      <c r="G9" s="14" t="s">
        <v>7</v>
      </c>
      <c r="H9" s="14" t="s">
        <v>8</v>
      </c>
      <c r="I9" s="14" t="s">
        <v>9</v>
      </c>
      <c r="J9" s="14" t="s">
        <v>10</v>
      </c>
      <c r="K9" s="14" t="s">
        <v>11</v>
      </c>
    </row>
    <row r="10" spans="2:11" ht="38.25" customHeight="1" x14ac:dyDescent="0.3">
      <c r="B10" s="15">
        <v>1</v>
      </c>
      <c r="C10" s="16" t="s">
        <v>12</v>
      </c>
      <c r="D10" s="17" t="s">
        <v>617</v>
      </c>
      <c r="E10" s="17" t="s">
        <v>618</v>
      </c>
      <c r="F10" s="17" t="s">
        <v>619</v>
      </c>
      <c r="G10" s="17" t="s">
        <v>1187</v>
      </c>
      <c r="H10" s="17" t="s">
        <v>1188</v>
      </c>
      <c r="I10" s="17" t="s">
        <v>1189</v>
      </c>
      <c r="J10" s="17" t="s">
        <v>1190</v>
      </c>
      <c r="K10" s="17" t="s">
        <v>1191</v>
      </c>
    </row>
    <row r="11" spans="2:11" s="23" customFormat="1" x14ac:dyDescent="0.3">
      <c r="B11" s="15">
        <v>2</v>
      </c>
      <c r="C11" s="37" t="s">
        <v>316</v>
      </c>
      <c r="D11" s="21"/>
      <c r="E11" s="35"/>
      <c r="F11" s="35"/>
      <c r="G11" s="35"/>
      <c r="H11" s="35"/>
      <c r="I11" s="35"/>
      <c r="J11" s="35"/>
      <c r="K11" s="35"/>
    </row>
    <row r="12" spans="2:11" x14ac:dyDescent="0.3">
      <c r="B12" s="15">
        <v>3</v>
      </c>
      <c r="C12" s="37" t="s">
        <v>318</v>
      </c>
      <c r="D12" s="21"/>
      <c r="E12" s="35"/>
      <c r="F12" s="35"/>
      <c r="G12" s="35"/>
      <c r="H12" s="35"/>
      <c r="I12" s="35"/>
      <c r="J12" s="35"/>
      <c r="K12" s="35"/>
    </row>
    <row r="13" spans="2:11" x14ac:dyDescent="0.3">
      <c r="B13" s="15">
        <v>4</v>
      </c>
      <c r="C13" s="37" t="s">
        <v>320</v>
      </c>
      <c r="D13" s="21"/>
      <c r="E13" s="35"/>
      <c r="F13" s="35"/>
      <c r="G13" s="35"/>
      <c r="H13" s="35"/>
      <c r="I13" s="35"/>
      <c r="J13" s="35"/>
      <c r="K13" s="35"/>
    </row>
    <row r="14" spans="2:11" x14ac:dyDescent="0.3">
      <c r="B14" s="15">
        <v>5</v>
      </c>
      <c r="C14" s="37" t="s">
        <v>322</v>
      </c>
      <c r="D14" s="21"/>
      <c r="E14" s="35"/>
      <c r="F14" s="35"/>
      <c r="G14" s="35"/>
      <c r="H14" s="35"/>
      <c r="I14" s="35"/>
      <c r="J14" s="35"/>
      <c r="K14" s="35"/>
    </row>
    <row r="15" spans="2:11" x14ac:dyDescent="0.3">
      <c r="B15" s="15">
        <v>6</v>
      </c>
      <c r="C15" s="37" t="s">
        <v>324</v>
      </c>
      <c r="D15" s="21"/>
      <c r="E15" s="35"/>
      <c r="F15" s="35"/>
      <c r="G15" s="35"/>
      <c r="H15" s="35"/>
      <c r="I15" s="35"/>
      <c r="J15" s="35"/>
      <c r="K15" s="35"/>
    </row>
    <row r="16" spans="2:11" x14ac:dyDescent="0.3">
      <c r="B16" s="15">
        <v>7</v>
      </c>
      <c r="C16" s="37" t="s">
        <v>326</v>
      </c>
      <c r="D16" s="21"/>
      <c r="E16" s="35"/>
      <c r="F16" s="35"/>
      <c r="G16" s="35"/>
      <c r="H16" s="35"/>
      <c r="I16" s="35"/>
      <c r="J16" s="35"/>
      <c r="K16" s="35"/>
    </row>
    <row r="17" spans="2:11" x14ac:dyDescent="0.3">
      <c r="B17" s="15">
        <v>8</v>
      </c>
      <c r="C17" s="37" t="s">
        <v>608</v>
      </c>
      <c r="D17" s="21"/>
      <c r="E17" s="35"/>
      <c r="F17" s="35"/>
      <c r="G17" s="35"/>
      <c r="H17" s="35"/>
      <c r="I17" s="35"/>
      <c r="J17" s="35"/>
      <c r="K17" s="35"/>
    </row>
    <row r="18" spans="2:11" x14ac:dyDescent="0.3">
      <c r="B18" s="15">
        <v>9</v>
      </c>
      <c r="C18" s="37" t="s">
        <v>620</v>
      </c>
      <c r="D18" s="21"/>
      <c r="E18" s="35"/>
      <c r="F18" s="35"/>
      <c r="G18" s="35"/>
      <c r="H18" s="35"/>
      <c r="I18" s="35"/>
      <c r="J18" s="35"/>
      <c r="K18" s="35"/>
    </row>
    <row r="19" spans="2:11" x14ac:dyDescent="0.3">
      <c r="B19" s="15">
        <v>10</v>
      </c>
      <c r="C19" s="37" t="s">
        <v>621</v>
      </c>
      <c r="D19" s="21"/>
      <c r="E19" s="35"/>
      <c r="F19" s="35"/>
      <c r="G19" s="35"/>
      <c r="H19" s="35"/>
      <c r="I19" s="35"/>
      <c r="J19" s="35"/>
      <c r="K19" s="35"/>
    </row>
    <row r="20" spans="2:11" x14ac:dyDescent="0.3">
      <c r="B20" s="15">
        <v>11</v>
      </c>
      <c r="C20" s="37" t="s">
        <v>622</v>
      </c>
      <c r="D20" s="21"/>
      <c r="E20" s="35"/>
      <c r="F20" s="35"/>
      <c r="G20" s="35"/>
      <c r="H20" s="35"/>
      <c r="I20" s="35"/>
      <c r="J20" s="35"/>
      <c r="K20" s="35"/>
    </row>
    <row r="21" spans="2:11" x14ac:dyDescent="0.3">
      <c r="B21" s="15">
        <v>12</v>
      </c>
      <c r="C21" s="93" t="s">
        <v>21</v>
      </c>
      <c r="D21" s="43" t="s">
        <v>623</v>
      </c>
      <c r="E21" s="35"/>
      <c r="F21" s="35"/>
      <c r="G21" s="33">
        <f>SUM(G11:G20)</f>
        <v>0</v>
      </c>
      <c r="H21" s="33">
        <f t="shared" ref="H21:K21" si="0">SUM(H11:H20)</f>
        <v>0</v>
      </c>
      <c r="I21" s="33">
        <f t="shared" si="0"/>
        <v>0</v>
      </c>
      <c r="J21" s="33">
        <f t="shared" si="0"/>
        <v>0</v>
      </c>
      <c r="K21" s="33">
        <f t="shared" si="0"/>
        <v>0</v>
      </c>
    </row>
    <row r="22" spans="2:11" s="7" customFormat="1" ht="15" customHeight="1" x14ac:dyDescent="0.3">
      <c r="B22" s="13"/>
      <c r="C22" s="10"/>
      <c r="E22" s="11"/>
      <c r="F22" s="11"/>
      <c r="G22" s="11"/>
      <c r="H22" s="12"/>
    </row>
    <row r="23" spans="2:11" s="7" customFormat="1" ht="15" customHeight="1" x14ac:dyDescent="0.3">
      <c r="B23" s="39" t="s">
        <v>624</v>
      </c>
      <c r="C23" s="39"/>
      <c r="D23" s="39"/>
      <c r="E23" s="39"/>
      <c r="F23" s="39"/>
      <c r="G23" s="39"/>
      <c r="H23" s="39"/>
    </row>
    <row r="24" spans="2:11" s="7" customFormat="1" ht="15" customHeight="1" x14ac:dyDescent="0.3">
      <c r="B24" s="13"/>
      <c r="C24" s="10"/>
      <c r="E24" s="11"/>
      <c r="F24" s="11"/>
      <c r="G24" s="11"/>
      <c r="H24" s="12"/>
    </row>
    <row r="25" spans="2:11" s="9" customFormat="1" x14ac:dyDescent="0.3">
      <c r="B25" s="25"/>
      <c r="C25" s="42" t="s">
        <v>3</v>
      </c>
      <c r="D25" s="14" t="s">
        <v>4</v>
      </c>
      <c r="E25" s="14" t="s">
        <v>5</v>
      </c>
      <c r="F25" s="14" t="s">
        <v>6</v>
      </c>
      <c r="G25" s="14" t="s">
        <v>7</v>
      </c>
      <c r="H25" s="14" t="s">
        <v>8</v>
      </c>
      <c r="I25" s="14" t="s">
        <v>9</v>
      </c>
      <c r="J25" s="14" t="s">
        <v>10</v>
      </c>
      <c r="K25" s="14" t="s">
        <v>11</v>
      </c>
    </row>
    <row r="26" spans="2:11" ht="38.25" customHeight="1" x14ac:dyDescent="0.3">
      <c r="B26" s="15">
        <v>1</v>
      </c>
      <c r="C26" s="16" t="s">
        <v>12</v>
      </c>
      <c r="D26" s="17" t="s">
        <v>617</v>
      </c>
      <c r="E26" s="17" t="s">
        <v>618</v>
      </c>
      <c r="F26" s="17" t="s">
        <v>619</v>
      </c>
      <c r="G26" s="17" t="s">
        <v>1187</v>
      </c>
      <c r="H26" s="17" t="s">
        <v>1188</v>
      </c>
      <c r="I26" s="17" t="s">
        <v>1189</v>
      </c>
      <c r="J26" s="17" t="s">
        <v>1190</v>
      </c>
      <c r="K26" s="17" t="s">
        <v>1191</v>
      </c>
    </row>
    <row r="27" spans="2:11" s="23" customFormat="1" x14ac:dyDescent="0.3">
      <c r="B27" s="15">
        <v>2</v>
      </c>
      <c r="C27" s="37" t="s">
        <v>329</v>
      </c>
      <c r="D27" s="21"/>
      <c r="E27" s="35"/>
      <c r="F27" s="35"/>
      <c r="G27" s="35"/>
      <c r="H27" s="35"/>
      <c r="I27" s="35"/>
      <c r="J27" s="35"/>
      <c r="K27" s="35"/>
    </row>
    <row r="28" spans="2:11" x14ac:dyDescent="0.3">
      <c r="B28" s="15">
        <v>3</v>
      </c>
      <c r="C28" s="37" t="s">
        <v>331</v>
      </c>
      <c r="D28" s="21"/>
      <c r="E28" s="35"/>
      <c r="F28" s="35"/>
      <c r="G28" s="35"/>
      <c r="H28" s="35"/>
      <c r="I28" s="35"/>
      <c r="J28" s="35"/>
      <c r="K28" s="35"/>
    </row>
    <row r="29" spans="2:11" x14ac:dyDescent="0.3">
      <c r="B29" s="15">
        <v>4</v>
      </c>
      <c r="C29" s="37" t="s">
        <v>333</v>
      </c>
      <c r="D29" s="21"/>
      <c r="E29" s="35"/>
      <c r="F29" s="35"/>
      <c r="G29" s="35"/>
      <c r="H29" s="35"/>
      <c r="I29" s="35"/>
      <c r="J29" s="35"/>
      <c r="K29" s="35"/>
    </row>
    <row r="30" spans="2:11" x14ac:dyDescent="0.3">
      <c r="B30" s="15">
        <v>5</v>
      </c>
      <c r="C30" s="37" t="s">
        <v>335</v>
      </c>
      <c r="D30" s="21"/>
      <c r="E30" s="35"/>
      <c r="F30" s="35"/>
      <c r="G30" s="35"/>
      <c r="H30" s="35"/>
      <c r="I30" s="35"/>
      <c r="J30" s="35"/>
      <c r="K30" s="35"/>
    </row>
    <row r="31" spans="2:11" x14ac:dyDescent="0.3">
      <c r="B31" s="15">
        <v>6</v>
      </c>
      <c r="C31" s="37" t="s">
        <v>581</v>
      </c>
      <c r="D31" s="21"/>
      <c r="E31" s="35"/>
      <c r="F31" s="35"/>
      <c r="G31" s="35"/>
      <c r="H31" s="35"/>
      <c r="I31" s="35"/>
      <c r="J31" s="35"/>
      <c r="K31" s="35"/>
    </row>
    <row r="32" spans="2:11" x14ac:dyDescent="0.3">
      <c r="B32" s="15">
        <v>7</v>
      </c>
      <c r="C32" s="37" t="s">
        <v>583</v>
      </c>
      <c r="D32" s="21"/>
      <c r="E32" s="35"/>
      <c r="F32" s="35"/>
      <c r="G32" s="35"/>
      <c r="H32" s="35"/>
      <c r="I32" s="35"/>
      <c r="J32" s="35"/>
      <c r="K32" s="35"/>
    </row>
    <row r="33" spans="2:11" x14ac:dyDescent="0.3">
      <c r="B33" s="15">
        <v>8</v>
      </c>
      <c r="C33" s="37" t="s">
        <v>585</v>
      </c>
      <c r="D33" s="21"/>
      <c r="E33" s="35"/>
      <c r="F33" s="35"/>
      <c r="G33" s="35"/>
      <c r="H33" s="35"/>
      <c r="I33" s="35"/>
      <c r="J33" s="35"/>
      <c r="K33" s="35"/>
    </row>
    <row r="34" spans="2:11" x14ac:dyDescent="0.3">
      <c r="B34" s="15">
        <v>9</v>
      </c>
      <c r="C34" s="37" t="s">
        <v>587</v>
      </c>
      <c r="D34" s="21"/>
      <c r="E34" s="35"/>
      <c r="F34" s="35"/>
      <c r="G34" s="35"/>
      <c r="H34" s="35"/>
      <c r="I34" s="35"/>
      <c r="J34" s="35"/>
      <c r="K34" s="35"/>
    </row>
    <row r="35" spans="2:11" x14ac:dyDescent="0.3">
      <c r="B35" s="15">
        <v>10</v>
      </c>
      <c r="C35" s="37" t="s">
        <v>589</v>
      </c>
      <c r="D35" s="21"/>
      <c r="E35" s="35"/>
      <c r="F35" s="35"/>
      <c r="G35" s="35"/>
      <c r="H35" s="35"/>
      <c r="I35" s="35"/>
      <c r="J35" s="35"/>
      <c r="K35" s="35"/>
    </row>
    <row r="36" spans="2:11" x14ac:dyDescent="0.3">
      <c r="B36" s="15">
        <v>11</v>
      </c>
      <c r="C36" s="37" t="s">
        <v>625</v>
      </c>
      <c r="D36" s="21"/>
      <c r="E36" s="35"/>
      <c r="F36" s="35"/>
      <c r="G36" s="35"/>
      <c r="H36" s="35"/>
      <c r="I36" s="35"/>
      <c r="J36" s="35"/>
      <c r="K36" s="35"/>
    </row>
    <row r="37" spans="2:11" x14ac:dyDescent="0.3">
      <c r="B37" s="15">
        <v>12</v>
      </c>
      <c r="C37" s="93" t="s">
        <v>37</v>
      </c>
      <c r="D37" s="43" t="s">
        <v>626</v>
      </c>
      <c r="E37" s="35"/>
      <c r="F37" s="35"/>
      <c r="G37" s="33">
        <f>SUM(G27:G36)</f>
        <v>0</v>
      </c>
      <c r="H37" s="33">
        <f t="shared" ref="H37:K37" si="1">SUM(H27:H36)</f>
        <v>0</v>
      </c>
      <c r="I37" s="33">
        <f t="shared" si="1"/>
        <v>0</v>
      </c>
      <c r="J37" s="33">
        <f t="shared" si="1"/>
        <v>0</v>
      </c>
      <c r="K37" s="33">
        <f t="shared" si="1"/>
        <v>0</v>
      </c>
    </row>
    <row r="38" spans="2:11" s="7" customFormat="1" ht="15" customHeight="1" x14ac:dyDescent="0.3">
      <c r="B38" s="13"/>
      <c r="C38" s="10"/>
      <c r="E38" s="11"/>
      <c r="F38" s="11"/>
      <c r="G38" s="11"/>
      <c r="H38" s="12"/>
    </row>
    <row r="39" spans="2:11" s="7" customFormat="1" ht="15" customHeight="1" x14ac:dyDescent="0.3">
      <c r="B39" s="39" t="s">
        <v>627</v>
      </c>
      <c r="C39" s="39"/>
      <c r="D39" s="39"/>
      <c r="E39" s="39"/>
      <c r="F39" s="39"/>
      <c r="G39" s="39"/>
      <c r="H39" s="39"/>
    </row>
    <row r="40" spans="2:11" s="7" customFormat="1" ht="15" customHeight="1" x14ac:dyDescent="0.3">
      <c r="B40" s="13"/>
      <c r="C40" s="10"/>
      <c r="E40" s="11"/>
      <c r="F40" s="11"/>
      <c r="G40" s="11"/>
      <c r="H40" s="12"/>
    </row>
    <row r="41" spans="2:11" s="9" customFormat="1" x14ac:dyDescent="0.3">
      <c r="B41" s="25"/>
      <c r="C41" s="42" t="s">
        <v>3</v>
      </c>
      <c r="D41" s="14" t="s">
        <v>4</v>
      </c>
      <c r="E41" s="14" t="s">
        <v>5</v>
      </c>
      <c r="F41" s="14" t="s">
        <v>6</v>
      </c>
      <c r="G41" s="14" t="s">
        <v>7</v>
      </c>
      <c r="H41" s="14" t="s">
        <v>8</v>
      </c>
      <c r="I41" s="14" t="s">
        <v>9</v>
      </c>
      <c r="J41" s="14" t="s">
        <v>10</v>
      </c>
      <c r="K41" s="14" t="s">
        <v>11</v>
      </c>
    </row>
    <row r="42" spans="2:11" ht="38.25" customHeight="1" x14ac:dyDescent="0.3">
      <c r="B42" s="15">
        <v>1</v>
      </c>
      <c r="C42" s="16" t="s">
        <v>12</v>
      </c>
      <c r="D42" s="17" t="s">
        <v>617</v>
      </c>
      <c r="E42" s="17" t="s">
        <v>618</v>
      </c>
      <c r="F42" s="17" t="s">
        <v>619</v>
      </c>
      <c r="G42" s="17" t="s">
        <v>1187</v>
      </c>
      <c r="H42" s="17" t="s">
        <v>1188</v>
      </c>
      <c r="I42" s="17" t="s">
        <v>1189</v>
      </c>
      <c r="J42" s="17" t="s">
        <v>1190</v>
      </c>
      <c r="K42" s="17" t="s">
        <v>1191</v>
      </c>
    </row>
    <row r="43" spans="2:11" s="23" customFormat="1" x14ac:dyDescent="0.3">
      <c r="B43" s="15">
        <v>2</v>
      </c>
      <c r="C43" s="37" t="s">
        <v>308</v>
      </c>
      <c r="D43" s="21" t="str">
        <f>D21</f>
        <v>Rövid lejáratú hitel, kölcsön összesen</v>
      </c>
      <c r="E43" s="35"/>
      <c r="F43" s="35"/>
      <c r="G43" s="35">
        <f>G21</f>
        <v>0</v>
      </c>
      <c r="H43" s="35">
        <f t="shared" ref="H43:K43" si="2">H21</f>
        <v>0</v>
      </c>
      <c r="I43" s="35">
        <f t="shared" si="2"/>
        <v>0</v>
      </c>
      <c r="J43" s="35">
        <f t="shared" si="2"/>
        <v>0</v>
      </c>
      <c r="K43" s="35">
        <f t="shared" si="2"/>
        <v>0</v>
      </c>
    </row>
    <row r="44" spans="2:11" x14ac:dyDescent="0.3">
      <c r="B44" s="15">
        <v>3</v>
      </c>
      <c r="C44" s="37" t="s">
        <v>309</v>
      </c>
      <c r="D44" s="21" t="str">
        <f>D37</f>
        <v>Hosszú lejáratú hitel, kölcsön összesen</v>
      </c>
      <c r="E44" s="35"/>
      <c r="F44" s="35"/>
      <c r="G44" s="35">
        <f>G37</f>
        <v>0</v>
      </c>
      <c r="H44" s="35">
        <f t="shared" ref="H44:K44" si="3">H37</f>
        <v>0</v>
      </c>
      <c r="I44" s="35">
        <f t="shared" si="3"/>
        <v>0</v>
      </c>
      <c r="J44" s="35">
        <f t="shared" si="3"/>
        <v>0</v>
      </c>
      <c r="K44" s="35">
        <f t="shared" si="3"/>
        <v>0</v>
      </c>
    </row>
    <row r="45" spans="2:11" x14ac:dyDescent="0.3">
      <c r="B45" s="15">
        <v>4</v>
      </c>
      <c r="C45" s="93" t="s">
        <v>310</v>
      </c>
      <c r="D45" s="43" t="s">
        <v>628</v>
      </c>
      <c r="E45" s="35"/>
      <c r="F45" s="35"/>
      <c r="G45" s="33">
        <f>SUM(G43:G44)</f>
        <v>0</v>
      </c>
      <c r="H45" s="33">
        <f t="shared" ref="H45:K45" si="4">SUM(H43:H44)</f>
        <v>0</v>
      </c>
      <c r="I45" s="33">
        <f t="shared" si="4"/>
        <v>0</v>
      </c>
      <c r="J45" s="33">
        <f t="shared" si="4"/>
        <v>0</v>
      </c>
      <c r="K45" s="33">
        <f t="shared" si="4"/>
        <v>0</v>
      </c>
    </row>
    <row r="46" spans="2:11" ht="5.0999999999999996" customHeight="1" x14ac:dyDescent="0.3"/>
  </sheetData>
  <mergeCells count="4">
    <mergeCell ref="B2:K2"/>
    <mergeCell ref="B4:K4"/>
    <mergeCell ref="B5:K5"/>
    <mergeCell ref="B6:K6"/>
  </mergeCells>
  <pageMargins left="0.7" right="0.7" top="0.75" bottom="0.75" header="0.3" footer="0.3"/>
  <pageSetup paperSize="9" scale="54" orientation="portrait" verticalDpi="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6EB064-3F52-44B6-8478-D1A9ED51C521}">
  <dimension ref="B1:L186"/>
  <sheetViews>
    <sheetView view="pageBreakPreview" topLeftCell="A154" zoomScale="60" zoomScaleNormal="100" workbookViewId="0">
      <selection activeCell="E22" sqref="E22"/>
    </sheetView>
  </sheetViews>
  <sheetFormatPr defaultColWidth="9" defaultRowHeight="13.2" x14ac:dyDescent="0.3"/>
  <cols>
    <col min="1" max="1" width="0.88671875" style="2" customWidth="1"/>
    <col min="2" max="2" width="3.6640625" style="2" customWidth="1"/>
    <col min="3" max="3" width="7.6640625" style="1" customWidth="1"/>
    <col min="4" max="4" width="69.21875" style="2" customWidth="1"/>
    <col min="5" max="7" width="12.6640625" style="3" customWidth="1"/>
    <col min="8" max="8" width="14.5546875" style="3" customWidth="1"/>
    <col min="9" max="9" width="12.6640625" style="3" customWidth="1"/>
    <col min="10" max="10" width="0.88671875" style="2" customWidth="1"/>
    <col min="11" max="16384" width="9" style="2"/>
  </cols>
  <sheetData>
    <row r="1" spans="2:12" ht="5.0999999999999996" customHeight="1" x14ac:dyDescent="0.3"/>
    <row r="2" spans="2:12" ht="15" customHeight="1" x14ac:dyDescent="0.3">
      <c r="B2" s="118" t="s">
        <v>978</v>
      </c>
      <c r="C2" s="118"/>
      <c r="D2" s="118"/>
      <c r="E2" s="118"/>
      <c r="F2" s="118"/>
      <c r="G2" s="118"/>
      <c r="H2" s="118"/>
      <c r="I2" s="118"/>
    </row>
    <row r="3" spans="2:12" s="30" customFormat="1" ht="15" customHeight="1" x14ac:dyDescent="0.3">
      <c r="C3" s="31"/>
      <c r="D3" s="5"/>
      <c r="E3" s="6"/>
      <c r="F3" s="6"/>
    </row>
    <row r="4" spans="2:12" s="9" customFormat="1" ht="15" customHeight="1" x14ac:dyDescent="0.3">
      <c r="B4" s="119" t="s">
        <v>0</v>
      </c>
      <c r="C4" s="119"/>
      <c r="D4" s="119"/>
      <c r="E4" s="119"/>
      <c r="F4" s="119"/>
      <c r="G4" s="119"/>
      <c r="H4" s="119"/>
      <c r="I4" s="119"/>
    </row>
    <row r="5" spans="2:12" s="9" customFormat="1" ht="15" customHeight="1" x14ac:dyDescent="0.3">
      <c r="B5" s="119" t="s">
        <v>630</v>
      </c>
      <c r="C5" s="119"/>
      <c r="D5" s="119"/>
      <c r="E5" s="119"/>
      <c r="F5" s="119"/>
      <c r="G5" s="119"/>
      <c r="H5" s="119"/>
      <c r="I5" s="119"/>
    </row>
    <row r="6" spans="2:12" s="9" customFormat="1" ht="15" customHeight="1" x14ac:dyDescent="0.3">
      <c r="B6" s="121" t="s">
        <v>1</v>
      </c>
      <c r="C6" s="121"/>
      <c r="D6" s="121"/>
      <c r="E6" s="121"/>
      <c r="F6" s="121"/>
      <c r="G6" s="121"/>
      <c r="H6" s="121"/>
      <c r="I6" s="121"/>
    </row>
    <row r="7" spans="2:12" s="9" customFormat="1" ht="15" customHeight="1" x14ac:dyDescent="0.3">
      <c r="C7" s="100"/>
      <c r="E7" s="101"/>
      <c r="F7" s="101"/>
      <c r="G7" s="101"/>
      <c r="H7" s="101"/>
      <c r="I7" s="101"/>
    </row>
    <row r="8" spans="2:12" s="9" customFormat="1" x14ac:dyDescent="0.3">
      <c r="B8" s="25"/>
      <c r="C8" s="42" t="s">
        <v>3</v>
      </c>
      <c r="D8" s="14" t="s">
        <v>4</v>
      </c>
      <c r="E8" s="14" t="s">
        <v>5</v>
      </c>
      <c r="F8" s="14" t="s">
        <v>6</v>
      </c>
      <c r="G8" s="14" t="s">
        <v>7</v>
      </c>
      <c r="H8" s="14" t="s">
        <v>8</v>
      </c>
      <c r="I8" s="14" t="s">
        <v>9</v>
      </c>
    </row>
    <row r="9" spans="2:12" ht="39.6" x14ac:dyDescent="0.3">
      <c r="B9" s="15">
        <v>1</v>
      </c>
      <c r="C9" s="16" t="s">
        <v>12</v>
      </c>
      <c r="D9" s="17" t="s">
        <v>631</v>
      </c>
      <c r="E9" s="18" t="s">
        <v>632</v>
      </c>
      <c r="F9" s="18" t="s">
        <v>633</v>
      </c>
      <c r="G9" s="18" t="s">
        <v>634</v>
      </c>
      <c r="H9" s="18" t="s">
        <v>635</v>
      </c>
      <c r="I9" s="18" t="s">
        <v>636</v>
      </c>
    </row>
    <row r="10" spans="2:12" x14ac:dyDescent="0.3">
      <c r="B10" s="15">
        <v>2</v>
      </c>
      <c r="C10" s="20" t="s">
        <v>637</v>
      </c>
      <c r="D10" s="21" t="s">
        <v>638</v>
      </c>
      <c r="E10" s="35">
        <v>69979</v>
      </c>
      <c r="F10" s="35">
        <f>H10</f>
        <v>3647</v>
      </c>
      <c r="G10" s="35">
        <v>6718393</v>
      </c>
      <c r="H10" s="35">
        <v>3647</v>
      </c>
      <c r="I10" s="35">
        <f>H10</f>
        <v>3647</v>
      </c>
    </row>
    <row r="11" spans="2:12" x14ac:dyDescent="0.3">
      <c r="B11" s="15">
        <v>3</v>
      </c>
      <c r="C11" s="20" t="s">
        <v>639</v>
      </c>
      <c r="D11" s="21" t="s">
        <v>640</v>
      </c>
      <c r="E11" s="35">
        <v>0</v>
      </c>
      <c r="F11" s="35">
        <f t="shared" ref="F11:F12" si="0">H11</f>
        <v>0</v>
      </c>
      <c r="G11" s="35">
        <v>17603001</v>
      </c>
      <c r="H11" s="35">
        <v>0</v>
      </c>
      <c r="I11" s="35">
        <f t="shared" ref="I11:I74" si="1">H11</f>
        <v>0</v>
      </c>
    </row>
    <row r="12" spans="2:12" x14ac:dyDescent="0.3">
      <c r="B12" s="15">
        <v>4</v>
      </c>
      <c r="C12" s="20" t="s">
        <v>641</v>
      </c>
      <c r="D12" s="21" t="s">
        <v>642</v>
      </c>
      <c r="E12" s="35">
        <v>0</v>
      </c>
      <c r="F12" s="35">
        <f t="shared" si="0"/>
        <v>0</v>
      </c>
      <c r="G12" s="35">
        <v>0</v>
      </c>
      <c r="H12" s="35">
        <f>G12</f>
        <v>0</v>
      </c>
      <c r="I12" s="35">
        <f t="shared" si="1"/>
        <v>0</v>
      </c>
    </row>
    <row r="13" spans="2:12" s="41" customFormat="1" x14ac:dyDescent="0.3">
      <c r="B13" s="15">
        <v>5</v>
      </c>
      <c r="C13" s="40" t="s">
        <v>643</v>
      </c>
      <c r="D13" s="43" t="s">
        <v>644</v>
      </c>
      <c r="E13" s="33">
        <f>SUM(E10:E12)</f>
        <v>69979</v>
      </c>
      <c r="F13" s="33">
        <f>SUM(F10:F12)</f>
        <v>3647</v>
      </c>
      <c r="G13" s="33">
        <f>SUM(G10:G12)</f>
        <v>24321394</v>
      </c>
      <c r="H13" s="33">
        <f>SUM(H10:H12)</f>
        <v>3647</v>
      </c>
      <c r="I13" s="33">
        <f t="shared" si="1"/>
        <v>3647</v>
      </c>
    </row>
    <row r="14" spans="2:12" x14ac:dyDescent="0.3">
      <c r="B14" s="15">
        <v>6</v>
      </c>
      <c r="C14" s="20" t="s">
        <v>645</v>
      </c>
      <c r="D14" s="21" t="s">
        <v>646</v>
      </c>
      <c r="E14" s="35">
        <v>2696613026</v>
      </c>
      <c r="F14" s="35">
        <f>H14</f>
        <v>2853457218</v>
      </c>
      <c r="G14" s="35">
        <v>3858783640</v>
      </c>
      <c r="H14" s="35">
        <v>2853457218</v>
      </c>
      <c r="I14" s="35">
        <f t="shared" si="1"/>
        <v>2853457218</v>
      </c>
      <c r="L14" s="24"/>
    </row>
    <row r="15" spans="2:12" x14ac:dyDescent="0.3">
      <c r="B15" s="15">
        <v>7</v>
      </c>
      <c r="C15" s="20" t="s">
        <v>647</v>
      </c>
      <c r="D15" s="21" t="s">
        <v>648</v>
      </c>
      <c r="E15" s="35">
        <v>70441467</v>
      </c>
      <c r="F15" s="35">
        <f t="shared" ref="F15:F18" si="2">H15</f>
        <v>64234448</v>
      </c>
      <c r="G15" s="35">
        <v>421266862</v>
      </c>
      <c r="H15" s="35">
        <v>64234448</v>
      </c>
      <c r="I15" s="35">
        <f t="shared" si="1"/>
        <v>64234448</v>
      </c>
    </row>
    <row r="16" spans="2:12" x14ac:dyDescent="0.3">
      <c r="B16" s="15">
        <v>8</v>
      </c>
      <c r="C16" s="20" t="s">
        <v>649</v>
      </c>
      <c r="D16" s="21" t="s">
        <v>650</v>
      </c>
      <c r="E16" s="35">
        <v>0</v>
      </c>
      <c r="F16" s="35">
        <f t="shared" si="2"/>
        <v>0</v>
      </c>
      <c r="G16" s="35">
        <v>0</v>
      </c>
      <c r="H16" s="35">
        <v>0</v>
      </c>
      <c r="I16" s="35">
        <f t="shared" si="1"/>
        <v>0</v>
      </c>
    </row>
    <row r="17" spans="2:12" x14ac:dyDescent="0.3">
      <c r="B17" s="15">
        <v>9</v>
      </c>
      <c r="C17" s="20" t="s">
        <v>651</v>
      </c>
      <c r="D17" s="21" t="s">
        <v>652</v>
      </c>
      <c r="E17" s="35">
        <v>239171586</v>
      </c>
      <c r="F17" s="35">
        <f t="shared" si="2"/>
        <v>3721630</v>
      </c>
      <c r="G17" s="35">
        <v>3721630</v>
      </c>
      <c r="H17" s="35">
        <v>3721630</v>
      </c>
      <c r="I17" s="35">
        <f t="shared" si="1"/>
        <v>3721630</v>
      </c>
    </row>
    <row r="18" spans="2:12" x14ac:dyDescent="0.3">
      <c r="B18" s="15">
        <v>10</v>
      </c>
      <c r="C18" s="20" t="s">
        <v>653</v>
      </c>
      <c r="D18" s="21" t="s">
        <v>654</v>
      </c>
      <c r="E18" s="35">
        <v>0</v>
      </c>
      <c r="F18" s="35">
        <f t="shared" si="2"/>
        <v>0</v>
      </c>
      <c r="G18" s="35">
        <v>0</v>
      </c>
      <c r="H18" s="35">
        <f>G18</f>
        <v>0</v>
      </c>
      <c r="I18" s="35">
        <f t="shared" si="1"/>
        <v>0</v>
      </c>
    </row>
    <row r="19" spans="2:12" s="41" customFormat="1" x14ac:dyDescent="0.3">
      <c r="B19" s="15">
        <v>11</v>
      </c>
      <c r="C19" s="40" t="s">
        <v>655</v>
      </c>
      <c r="D19" s="43" t="s">
        <v>656</v>
      </c>
      <c r="E19" s="33">
        <f>SUM(E14:E18)</f>
        <v>3006226079</v>
      </c>
      <c r="F19" s="33">
        <f>SUM(F14:F18)</f>
        <v>2921413296</v>
      </c>
      <c r="G19" s="33">
        <f>SUM(G14:G18)</f>
        <v>4283772132</v>
      </c>
      <c r="H19" s="33">
        <f>SUM(H14:H18)</f>
        <v>2921413296</v>
      </c>
      <c r="I19" s="33">
        <f t="shared" si="1"/>
        <v>2921413296</v>
      </c>
      <c r="L19" s="102"/>
    </row>
    <row r="20" spans="2:12" x14ac:dyDescent="0.3">
      <c r="B20" s="15">
        <v>12</v>
      </c>
      <c r="C20" s="20" t="s">
        <v>657</v>
      </c>
      <c r="D20" s="21" t="s">
        <v>658</v>
      </c>
      <c r="E20" s="35">
        <f>SUM(E21:E25)</f>
        <v>2738900</v>
      </c>
      <c r="F20" s="35">
        <f t="shared" ref="F20:H20" si="3">SUM(F21:F25)</f>
        <v>2738900</v>
      </c>
      <c r="G20" s="35">
        <f>SUM(G21:G25)</f>
        <v>3000000</v>
      </c>
      <c r="H20" s="35">
        <f t="shared" si="3"/>
        <v>2738900</v>
      </c>
      <c r="I20" s="35">
        <f t="shared" si="1"/>
        <v>2738900</v>
      </c>
    </row>
    <row r="21" spans="2:12" x14ac:dyDescent="0.3">
      <c r="B21" s="15">
        <v>13</v>
      </c>
      <c r="C21" s="20" t="s">
        <v>659</v>
      </c>
      <c r="D21" s="21" t="s">
        <v>660</v>
      </c>
      <c r="E21" s="35">
        <v>0</v>
      </c>
      <c r="F21" s="35">
        <f>H21</f>
        <v>0</v>
      </c>
      <c r="G21" s="35">
        <v>0</v>
      </c>
      <c r="H21" s="35">
        <v>0</v>
      </c>
      <c r="I21" s="35">
        <f t="shared" si="1"/>
        <v>0</v>
      </c>
    </row>
    <row r="22" spans="2:12" x14ac:dyDescent="0.3">
      <c r="B22" s="15">
        <v>14</v>
      </c>
      <c r="C22" s="20" t="s">
        <v>661</v>
      </c>
      <c r="D22" s="21" t="s">
        <v>662</v>
      </c>
      <c r="E22" s="35">
        <v>2738900</v>
      </c>
      <c r="F22" s="35">
        <f t="shared" ref="F22:F29" si="4">H22</f>
        <v>2738900</v>
      </c>
      <c r="G22" s="35">
        <v>3000000</v>
      </c>
      <c r="H22" s="35">
        <v>2738900</v>
      </c>
      <c r="I22" s="35">
        <f t="shared" si="1"/>
        <v>2738900</v>
      </c>
    </row>
    <row r="23" spans="2:12" x14ac:dyDescent="0.3">
      <c r="B23" s="15">
        <v>15</v>
      </c>
      <c r="C23" s="20" t="s">
        <v>663</v>
      </c>
      <c r="D23" s="21" t="s">
        <v>664</v>
      </c>
      <c r="E23" s="35">
        <v>0</v>
      </c>
      <c r="F23" s="35">
        <f t="shared" si="4"/>
        <v>0</v>
      </c>
      <c r="G23" s="35">
        <v>0</v>
      </c>
      <c r="H23" s="35">
        <v>0</v>
      </c>
      <c r="I23" s="35">
        <f t="shared" si="1"/>
        <v>0</v>
      </c>
    </row>
    <row r="24" spans="2:12" x14ac:dyDescent="0.3">
      <c r="B24" s="15">
        <v>16</v>
      </c>
      <c r="C24" s="20" t="s">
        <v>665</v>
      </c>
      <c r="D24" s="21" t="s">
        <v>666</v>
      </c>
      <c r="E24" s="35">
        <v>0</v>
      </c>
      <c r="F24" s="35">
        <f>H24</f>
        <v>0</v>
      </c>
      <c r="G24" s="35">
        <v>0</v>
      </c>
      <c r="H24" s="35">
        <v>0</v>
      </c>
      <c r="I24" s="35">
        <f t="shared" si="1"/>
        <v>0</v>
      </c>
    </row>
    <row r="25" spans="2:12" x14ac:dyDescent="0.3">
      <c r="B25" s="15">
        <v>17</v>
      </c>
      <c r="C25" s="20" t="s">
        <v>667</v>
      </c>
      <c r="D25" s="21" t="s">
        <v>668</v>
      </c>
      <c r="E25" s="35">
        <v>0</v>
      </c>
      <c r="F25" s="35">
        <f t="shared" si="4"/>
        <v>0</v>
      </c>
      <c r="G25" s="35">
        <v>0</v>
      </c>
      <c r="H25" s="35">
        <v>0</v>
      </c>
      <c r="I25" s="35">
        <f t="shared" si="1"/>
        <v>0</v>
      </c>
    </row>
    <row r="26" spans="2:12" x14ac:dyDescent="0.3">
      <c r="B26" s="15">
        <v>18</v>
      </c>
      <c r="C26" s="20" t="s">
        <v>669</v>
      </c>
      <c r="D26" s="21" t="s">
        <v>670</v>
      </c>
      <c r="E26" s="35">
        <v>0</v>
      </c>
      <c r="F26" s="35">
        <f t="shared" si="4"/>
        <v>0</v>
      </c>
      <c r="G26" s="35">
        <v>0</v>
      </c>
      <c r="H26" s="35">
        <v>0</v>
      </c>
      <c r="I26" s="35">
        <f t="shared" si="1"/>
        <v>0</v>
      </c>
    </row>
    <row r="27" spans="2:12" x14ac:dyDescent="0.3">
      <c r="B27" s="15">
        <v>19</v>
      </c>
      <c r="C27" s="20" t="s">
        <v>671</v>
      </c>
      <c r="D27" s="21" t="s">
        <v>672</v>
      </c>
      <c r="E27" s="35">
        <v>0</v>
      </c>
      <c r="F27" s="35">
        <f t="shared" si="4"/>
        <v>0</v>
      </c>
      <c r="G27" s="35">
        <v>0</v>
      </c>
      <c r="H27" s="35">
        <v>0</v>
      </c>
      <c r="I27" s="35">
        <f t="shared" si="1"/>
        <v>0</v>
      </c>
    </row>
    <row r="28" spans="2:12" x14ac:dyDescent="0.3">
      <c r="B28" s="15">
        <v>20</v>
      </c>
      <c r="C28" s="20" t="s">
        <v>673</v>
      </c>
      <c r="D28" s="21" t="s">
        <v>674</v>
      </c>
      <c r="E28" s="35">
        <v>0</v>
      </c>
      <c r="F28" s="35">
        <f t="shared" si="4"/>
        <v>0</v>
      </c>
      <c r="G28" s="35">
        <v>0</v>
      </c>
      <c r="H28" s="35">
        <v>0</v>
      </c>
      <c r="I28" s="35">
        <f t="shared" si="1"/>
        <v>0</v>
      </c>
    </row>
    <row r="29" spans="2:12" x14ac:dyDescent="0.3">
      <c r="B29" s="15">
        <v>21</v>
      </c>
      <c r="C29" s="20" t="s">
        <v>675</v>
      </c>
      <c r="D29" s="21" t="s">
        <v>676</v>
      </c>
      <c r="E29" s="35">
        <v>0</v>
      </c>
      <c r="F29" s="35">
        <f t="shared" si="4"/>
        <v>0</v>
      </c>
      <c r="G29" s="35">
        <v>0</v>
      </c>
      <c r="H29" s="35">
        <f>G29</f>
        <v>0</v>
      </c>
      <c r="I29" s="35">
        <f t="shared" si="1"/>
        <v>0</v>
      </c>
    </row>
    <row r="30" spans="2:12" s="41" customFormat="1" x14ac:dyDescent="0.3">
      <c r="B30" s="15">
        <v>22</v>
      </c>
      <c r="C30" s="40" t="s">
        <v>677</v>
      </c>
      <c r="D30" s="43" t="s">
        <v>678</v>
      </c>
      <c r="E30" s="33">
        <f>E20+E26+E29</f>
        <v>2738900</v>
      </c>
      <c r="F30" s="33">
        <f t="shared" ref="F30:H30" si="5">F20+F26+F29</f>
        <v>2738900</v>
      </c>
      <c r="G30" s="33">
        <f t="shared" si="5"/>
        <v>3000000</v>
      </c>
      <c r="H30" s="33">
        <f t="shared" si="5"/>
        <v>2738900</v>
      </c>
      <c r="I30" s="33">
        <f t="shared" si="1"/>
        <v>2738900</v>
      </c>
    </row>
    <row r="31" spans="2:12" x14ac:dyDescent="0.3">
      <c r="B31" s="15">
        <v>23</v>
      </c>
      <c r="C31" s="20" t="s">
        <v>679</v>
      </c>
      <c r="D31" s="21" t="s">
        <v>680</v>
      </c>
      <c r="E31" s="35">
        <f>SUM(E32:E34)</f>
        <v>0</v>
      </c>
      <c r="F31" s="35">
        <f t="shared" ref="F31:H31" si="6">SUM(F32:F34)</f>
        <v>0</v>
      </c>
      <c r="G31" s="35">
        <f t="shared" si="6"/>
        <v>0</v>
      </c>
      <c r="H31" s="35">
        <f t="shared" si="6"/>
        <v>0</v>
      </c>
      <c r="I31" s="35">
        <f t="shared" si="1"/>
        <v>0</v>
      </c>
    </row>
    <row r="32" spans="2:12" x14ac:dyDescent="0.3">
      <c r="B32" s="15">
        <v>24</v>
      </c>
      <c r="C32" s="20" t="s">
        <v>681</v>
      </c>
      <c r="D32" s="21" t="s">
        <v>682</v>
      </c>
      <c r="E32" s="35">
        <v>0</v>
      </c>
      <c r="F32" s="35">
        <f>H32</f>
        <v>0</v>
      </c>
      <c r="G32" s="35">
        <v>0</v>
      </c>
      <c r="H32" s="35">
        <v>0</v>
      </c>
      <c r="I32" s="35">
        <f t="shared" si="1"/>
        <v>0</v>
      </c>
    </row>
    <row r="33" spans="2:9" ht="26.4" x14ac:dyDescent="0.3">
      <c r="B33" s="15">
        <v>25</v>
      </c>
      <c r="C33" s="20" t="s">
        <v>683</v>
      </c>
      <c r="D33" s="21" t="s">
        <v>684</v>
      </c>
      <c r="E33" s="35">
        <v>0</v>
      </c>
      <c r="F33" s="35">
        <f t="shared" ref="F33:F35" si="7">H33</f>
        <v>0</v>
      </c>
      <c r="G33" s="35">
        <v>0</v>
      </c>
      <c r="H33" s="35">
        <v>0</v>
      </c>
      <c r="I33" s="35">
        <f t="shared" si="1"/>
        <v>0</v>
      </c>
    </row>
    <row r="34" spans="2:9" x14ac:dyDescent="0.3">
      <c r="B34" s="15">
        <v>26</v>
      </c>
      <c r="C34" s="20" t="s">
        <v>685</v>
      </c>
      <c r="D34" s="21" t="s">
        <v>686</v>
      </c>
      <c r="E34" s="35">
        <v>0</v>
      </c>
      <c r="F34" s="35">
        <f t="shared" si="7"/>
        <v>0</v>
      </c>
      <c r="G34" s="35">
        <v>0</v>
      </c>
      <c r="H34" s="35">
        <f>G34</f>
        <v>0</v>
      </c>
      <c r="I34" s="35">
        <f t="shared" si="1"/>
        <v>0</v>
      </c>
    </row>
    <row r="35" spans="2:9" x14ac:dyDescent="0.3">
      <c r="B35" s="15">
        <v>27</v>
      </c>
      <c r="C35" s="20" t="s">
        <v>687</v>
      </c>
      <c r="D35" s="21" t="s">
        <v>688</v>
      </c>
      <c r="E35" s="35">
        <v>0</v>
      </c>
      <c r="F35" s="35">
        <f t="shared" si="7"/>
        <v>0</v>
      </c>
      <c r="G35" s="35">
        <v>0</v>
      </c>
      <c r="H35" s="35">
        <f>G35</f>
        <v>0</v>
      </c>
      <c r="I35" s="35">
        <f t="shared" si="1"/>
        <v>0</v>
      </c>
    </row>
    <row r="36" spans="2:9" s="41" customFormat="1" x14ac:dyDescent="0.3">
      <c r="B36" s="15">
        <v>28</v>
      </c>
      <c r="C36" s="40" t="s">
        <v>689</v>
      </c>
      <c r="D36" s="43" t="s">
        <v>690</v>
      </c>
      <c r="E36" s="33">
        <f>E31+E35</f>
        <v>0</v>
      </c>
      <c r="F36" s="33">
        <f t="shared" ref="F36:H36" si="8">F31+F35</f>
        <v>0</v>
      </c>
      <c r="G36" s="33">
        <f t="shared" si="8"/>
        <v>0</v>
      </c>
      <c r="H36" s="33">
        <f t="shared" si="8"/>
        <v>0</v>
      </c>
      <c r="I36" s="35">
        <f t="shared" si="1"/>
        <v>0</v>
      </c>
    </row>
    <row r="37" spans="2:9" ht="26.4" x14ac:dyDescent="0.3">
      <c r="B37" s="15">
        <v>29</v>
      </c>
      <c r="C37" s="40" t="s">
        <v>387</v>
      </c>
      <c r="D37" s="43" t="s">
        <v>691</v>
      </c>
      <c r="E37" s="33">
        <f>E13+E19+E30+E36</f>
        <v>3009034958</v>
      </c>
      <c r="F37" s="33">
        <f t="shared" ref="F37:H37" si="9">F13+F19+F30+F36</f>
        <v>2924155843</v>
      </c>
      <c r="G37" s="33">
        <f t="shared" si="9"/>
        <v>4311093526</v>
      </c>
      <c r="H37" s="33">
        <f t="shared" si="9"/>
        <v>2924155843</v>
      </c>
      <c r="I37" s="33">
        <f t="shared" si="1"/>
        <v>2924155843</v>
      </c>
    </row>
    <row r="38" spans="2:9" x14ac:dyDescent="0.3">
      <c r="B38" s="15">
        <v>30</v>
      </c>
      <c r="C38" s="20" t="s">
        <v>692</v>
      </c>
      <c r="D38" s="21" t="s">
        <v>693</v>
      </c>
      <c r="E38" s="35">
        <v>8442195</v>
      </c>
      <c r="F38" s="35">
        <f t="shared" ref="F38:F49" si="10">H38</f>
        <v>9137441</v>
      </c>
      <c r="G38" s="35">
        <v>9137441</v>
      </c>
      <c r="H38" s="35">
        <v>9137441</v>
      </c>
      <c r="I38" s="35">
        <f t="shared" si="1"/>
        <v>9137441</v>
      </c>
    </row>
    <row r="39" spans="2:9" x14ac:dyDescent="0.3">
      <c r="B39" s="15">
        <v>31</v>
      </c>
      <c r="C39" s="20" t="s">
        <v>694</v>
      </c>
      <c r="D39" s="21" t="s">
        <v>695</v>
      </c>
      <c r="E39" s="35">
        <v>0</v>
      </c>
      <c r="F39" s="35">
        <f>H39</f>
        <v>0</v>
      </c>
      <c r="G39" s="35">
        <v>0</v>
      </c>
      <c r="H39" s="35">
        <v>0</v>
      </c>
      <c r="I39" s="35">
        <f t="shared" si="1"/>
        <v>0</v>
      </c>
    </row>
    <row r="40" spans="2:9" x14ac:dyDescent="0.3">
      <c r="B40" s="15">
        <v>32</v>
      </c>
      <c r="C40" s="20" t="s">
        <v>696</v>
      </c>
      <c r="D40" s="21" t="s">
        <v>697</v>
      </c>
      <c r="E40" s="35">
        <v>0</v>
      </c>
      <c r="F40" s="35">
        <f>H40</f>
        <v>0</v>
      </c>
      <c r="G40" s="35">
        <v>0</v>
      </c>
      <c r="H40" s="35">
        <v>0</v>
      </c>
      <c r="I40" s="35">
        <f t="shared" si="1"/>
        <v>0</v>
      </c>
    </row>
    <row r="41" spans="2:9" x14ac:dyDescent="0.3">
      <c r="B41" s="15">
        <v>33</v>
      </c>
      <c r="C41" s="20" t="s">
        <v>698</v>
      </c>
      <c r="D41" s="21" t="s">
        <v>699</v>
      </c>
      <c r="E41" s="35">
        <v>4331</v>
      </c>
      <c r="F41" s="35">
        <f t="shared" si="10"/>
        <v>0</v>
      </c>
      <c r="G41" s="35">
        <v>0</v>
      </c>
      <c r="H41" s="35">
        <v>0</v>
      </c>
      <c r="I41" s="35">
        <f t="shared" si="1"/>
        <v>0</v>
      </c>
    </row>
    <row r="42" spans="2:9" x14ac:dyDescent="0.3">
      <c r="B42" s="15">
        <v>34</v>
      </c>
      <c r="C42" s="20" t="s">
        <v>700</v>
      </c>
      <c r="D42" s="21" t="s">
        <v>701</v>
      </c>
      <c r="E42" s="35">
        <v>0</v>
      </c>
      <c r="F42" s="35">
        <f t="shared" si="10"/>
        <v>0</v>
      </c>
      <c r="G42" s="35">
        <v>0</v>
      </c>
      <c r="H42" s="35">
        <v>0</v>
      </c>
      <c r="I42" s="35">
        <f t="shared" si="1"/>
        <v>0</v>
      </c>
    </row>
    <row r="43" spans="2:9" s="41" customFormat="1" x14ac:dyDescent="0.3">
      <c r="B43" s="15">
        <v>35</v>
      </c>
      <c r="C43" s="40" t="s">
        <v>702</v>
      </c>
      <c r="D43" s="43" t="s">
        <v>703</v>
      </c>
      <c r="E43" s="33">
        <f>SUM(E38:E42)</f>
        <v>8446526</v>
      </c>
      <c r="F43" s="33">
        <f t="shared" ref="F43:H43" si="11">SUM(F38:F42)</f>
        <v>9137441</v>
      </c>
      <c r="G43" s="33">
        <f t="shared" si="11"/>
        <v>9137441</v>
      </c>
      <c r="H43" s="33">
        <f t="shared" si="11"/>
        <v>9137441</v>
      </c>
      <c r="I43" s="33">
        <f t="shared" si="1"/>
        <v>9137441</v>
      </c>
    </row>
    <row r="44" spans="2:9" x14ac:dyDescent="0.3">
      <c r="B44" s="15">
        <v>36</v>
      </c>
      <c r="C44" s="20" t="s">
        <v>704</v>
      </c>
      <c r="D44" s="21" t="s">
        <v>705</v>
      </c>
      <c r="E44" s="35">
        <v>0</v>
      </c>
      <c r="F44" s="35">
        <f t="shared" si="10"/>
        <v>0</v>
      </c>
      <c r="G44" s="35">
        <v>0</v>
      </c>
      <c r="H44" s="35">
        <v>0</v>
      </c>
      <c r="I44" s="35">
        <f t="shared" si="1"/>
        <v>0</v>
      </c>
    </row>
    <row r="45" spans="2:9" x14ac:dyDescent="0.3">
      <c r="B45" s="15">
        <v>37</v>
      </c>
      <c r="C45" s="20" t="s">
        <v>706</v>
      </c>
      <c r="D45" s="21" t="s">
        <v>707</v>
      </c>
      <c r="E45" s="35">
        <v>0</v>
      </c>
      <c r="F45" s="35">
        <f t="shared" si="10"/>
        <v>0</v>
      </c>
      <c r="G45" s="35">
        <v>0</v>
      </c>
      <c r="H45" s="35">
        <v>0</v>
      </c>
      <c r="I45" s="35">
        <f t="shared" si="1"/>
        <v>0</v>
      </c>
    </row>
    <row r="46" spans="2:9" x14ac:dyDescent="0.3">
      <c r="B46" s="15">
        <v>38</v>
      </c>
      <c r="C46" s="20" t="s">
        <v>708</v>
      </c>
      <c r="D46" s="21" t="s">
        <v>709</v>
      </c>
      <c r="E46" s="35">
        <v>0</v>
      </c>
      <c r="F46" s="35">
        <f t="shared" si="10"/>
        <v>0</v>
      </c>
      <c r="G46" s="35">
        <v>0</v>
      </c>
      <c r="H46" s="35">
        <v>0</v>
      </c>
      <c r="I46" s="35">
        <f t="shared" si="1"/>
        <v>0</v>
      </c>
    </row>
    <row r="47" spans="2:9" x14ac:dyDescent="0.3">
      <c r="B47" s="15">
        <v>39</v>
      </c>
      <c r="C47" s="20" t="s">
        <v>710</v>
      </c>
      <c r="D47" s="21" t="s">
        <v>711</v>
      </c>
      <c r="E47" s="35">
        <v>0</v>
      </c>
      <c r="F47" s="35">
        <f t="shared" si="10"/>
        <v>0</v>
      </c>
      <c r="G47" s="35">
        <v>0</v>
      </c>
      <c r="H47" s="35">
        <v>0</v>
      </c>
      <c r="I47" s="35">
        <f t="shared" si="1"/>
        <v>0</v>
      </c>
    </row>
    <row r="48" spans="2:9" x14ac:dyDescent="0.3">
      <c r="B48" s="15">
        <v>40</v>
      </c>
      <c r="C48" s="20" t="s">
        <v>712</v>
      </c>
      <c r="D48" s="21" t="s">
        <v>672</v>
      </c>
      <c r="E48" s="35">
        <v>0</v>
      </c>
      <c r="F48" s="35">
        <f>H48</f>
        <v>0</v>
      </c>
      <c r="G48" s="35">
        <v>0</v>
      </c>
      <c r="H48" s="35">
        <v>0</v>
      </c>
      <c r="I48" s="35">
        <f t="shared" si="1"/>
        <v>0</v>
      </c>
    </row>
    <row r="49" spans="2:9" x14ac:dyDescent="0.3">
      <c r="B49" s="15">
        <v>41</v>
      </c>
      <c r="C49" s="20" t="s">
        <v>713</v>
      </c>
      <c r="D49" s="21" t="s">
        <v>674</v>
      </c>
      <c r="E49" s="35">
        <v>0</v>
      </c>
      <c r="F49" s="35">
        <f t="shared" si="10"/>
        <v>0</v>
      </c>
      <c r="G49" s="35">
        <v>0</v>
      </c>
      <c r="H49" s="35">
        <v>0</v>
      </c>
      <c r="I49" s="35">
        <f t="shared" si="1"/>
        <v>0</v>
      </c>
    </row>
    <row r="50" spans="2:9" s="41" customFormat="1" x14ac:dyDescent="0.3">
      <c r="B50" s="15">
        <v>42</v>
      </c>
      <c r="C50" s="40" t="s">
        <v>714</v>
      </c>
      <c r="D50" s="43" t="s">
        <v>715</v>
      </c>
      <c r="E50" s="33">
        <f>E44+E45</f>
        <v>0</v>
      </c>
      <c r="F50" s="33">
        <f>F44+F45</f>
        <v>0</v>
      </c>
      <c r="G50" s="33">
        <f>G44+G45</f>
        <v>0</v>
      </c>
      <c r="H50" s="33">
        <f>H44+H45</f>
        <v>0</v>
      </c>
      <c r="I50" s="35">
        <f t="shared" si="1"/>
        <v>0</v>
      </c>
    </row>
    <row r="51" spans="2:9" x14ac:dyDescent="0.3">
      <c r="B51" s="15">
        <v>43</v>
      </c>
      <c r="C51" s="40" t="s">
        <v>401</v>
      </c>
      <c r="D51" s="43" t="s">
        <v>716</v>
      </c>
      <c r="E51" s="33">
        <f>E43+E50</f>
        <v>8446526</v>
      </c>
      <c r="F51" s="33">
        <f>F43+F50</f>
        <v>9137441</v>
      </c>
      <c r="G51" s="33">
        <f>G43+G50</f>
        <v>9137441</v>
      </c>
      <c r="H51" s="33">
        <f>H43+H50</f>
        <v>9137441</v>
      </c>
      <c r="I51" s="33">
        <f t="shared" si="1"/>
        <v>9137441</v>
      </c>
    </row>
    <row r="52" spans="2:9" x14ac:dyDescent="0.3">
      <c r="B52" s="15">
        <v>44</v>
      </c>
      <c r="C52" s="20" t="s">
        <v>717</v>
      </c>
      <c r="D52" s="21" t="s">
        <v>718</v>
      </c>
      <c r="E52" s="35">
        <v>0</v>
      </c>
      <c r="F52" s="35">
        <f t="shared" ref="F52:F63" si="12">H52</f>
        <v>0</v>
      </c>
      <c r="G52" s="35">
        <v>0</v>
      </c>
      <c r="H52" s="35">
        <v>0</v>
      </c>
      <c r="I52" s="35">
        <f t="shared" si="1"/>
        <v>0</v>
      </c>
    </row>
    <row r="53" spans="2:9" x14ac:dyDescent="0.3">
      <c r="B53" s="15">
        <v>45</v>
      </c>
      <c r="C53" s="20" t="s">
        <v>719</v>
      </c>
      <c r="D53" s="21" t="s">
        <v>720</v>
      </c>
      <c r="E53" s="35">
        <v>0</v>
      </c>
      <c r="F53" s="35">
        <f t="shared" si="12"/>
        <v>0</v>
      </c>
      <c r="G53" s="35">
        <v>0</v>
      </c>
      <c r="H53" s="35">
        <v>0</v>
      </c>
      <c r="I53" s="35">
        <f t="shared" si="1"/>
        <v>0</v>
      </c>
    </row>
    <row r="54" spans="2:9" s="41" customFormat="1" x14ac:dyDescent="0.3">
      <c r="B54" s="15">
        <v>46</v>
      </c>
      <c r="C54" s="40" t="s">
        <v>721</v>
      </c>
      <c r="D54" s="43" t="s">
        <v>722</v>
      </c>
      <c r="E54" s="33">
        <f>SUM(E52:E53)</f>
        <v>0</v>
      </c>
      <c r="F54" s="33">
        <f t="shared" ref="F54:H54" si="13">SUM(F52:F53)</f>
        <v>0</v>
      </c>
      <c r="G54" s="33">
        <f t="shared" si="13"/>
        <v>0</v>
      </c>
      <c r="H54" s="33">
        <f t="shared" si="13"/>
        <v>0</v>
      </c>
      <c r="I54" s="35">
        <f t="shared" si="1"/>
        <v>0</v>
      </c>
    </row>
    <row r="55" spans="2:9" x14ac:dyDescent="0.3">
      <c r="B55" s="15">
        <v>47</v>
      </c>
      <c r="C55" s="20" t="s">
        <v>723</v>
      </c>
      <c r="D55" s="21" t="s">
        <v>724</v>
      </c>
      <c r="E55" s="35">
        <v>0</v>
      </c>
      <c r="F55" s="35">
        <f t="shared" si="12"/>
        <v>0</v>
      </c>
      <c r="G55" s="35">
        <v>0</v>
      </c>
      <c r="H55" s="35">
        <f>G55</f>
        <v>0</v>
      </c>
      <c r="I55" s="35">
        <f t="shared" si="1"/>
        <v>0</v>
      </c>
    </row>
    <row r="56" spans="2:9" x14ac:dyDescent="0.3">
      <c r="B56" s="15">
        <v>48</v>
      </c>
      <c r="C56" s="20" t="s">
        <v>725</v>
      </c>
      <c r="D56" s="21" t="s">
        <v>726</v>
      </c>
      <c r="E56" s="35">
        <v>219582</v>
      </c>
      <c r="F56" s="35">
        <f t="shared" si="12"/>
        <v>347978</v>
      </c>
      <c r="G56" s="35">
        <v>347978</v>
      </c>
      <c r="H56" s="35">
        <f t="shared" ref="H56:H57" si="14">G56</f>
        <v>347978</v>
      </c>
      <c r="I56" s="35">
        <f t="shared" si="1"/>
        <v>347978</v>
      </c>
    </row>
    <row r="57" spans="2:9" x14ac:dyDescent="0.3">
      <c r="B57" s="15">
        <v>49</v>
      </c>
      <c r="C57" s="20" t="s">
        <v>727</v>
      </c>
      <c r="D57" s="21" t="s">
        <v>728</v>
      </c>
      <c r="E57" s="35">
        <v>0</v>
      </c>
      <c r="F57" s="35">
        <f t="shared" si="12"/>
        <v>0</v>
      </c>
      <c r="G57" s="35">
        <v>0</v>
      </c>
      <c r="H57" s="35">
        <f t="shared" si="14"/>
        <v>0</v>
      </c>
      <c r="I57" s="35">
        <f t="shared" si="1"/>
        <v>0</v>
      </c>
    </row>
    <row r="58" spans="2:9" s="41" customFormat="1" x14ac:dyDescent="0.3">
      <c r="B58" s="15">
        <v>50</v>
      </c>
      <c r="C58" s="40" t="s">
        <v>729</v>
      </c>
      <c r="D58" s="43" t="s">
        <v>730</v>
      </c>
      <c r="E58" s="33">
        <f>SUM(E55:E57)</f>
        <v>219582</v>
      </c>
      <c r="F58" s="33">
        <f t="shared" ref="F58:H58" si="15">SUM(F55:F57)</f>
        <v>347978</v>
      </c>
      <c r="G58" s="33">
        <f t="shared" si="15"/>
        <v>347978</v>
      </c>
      <c r="H58" s="33">
        <f t="shared" si="15"/>
        <v>347978</v>
      </c>
      <c r="I58" s="33">
        <f t="shared" si="1"/>
        <v>347978</v>
      </c>
    </row>
    <row r="59" spans="2:9" x14ac:dyDescent="0.3">
      <c r="B59" s="15">
        <v>51</v>
      </c>
      <c r="C59" s="20" t="s">
        <v>731</v>
      </c>
      <c r="D59" s="21" t="s">
        <v>732</v>
      </c>
      <c r="E59" s="35">
        <v>100507255</v>
      </c>
      <c r="F59" s="35">
        <f>H59</f>
        <v>135584079</v>
      </c>
      <c r="G59" s="35">
        <v>135584079</v>
      </c>
      <c r="H59" s="35">
        <v>135584079</v>
      </c>
      <c r="I59" s="35">
        <f t="shared" si="1"/>
        <v>135584079</v>
      </c>
    </row>
    <row r="60" spans="2:9" x14ac:dyDescent="0.3">
      <c r="B60" s="15">
        <v>52</v>
      </c>
      <c r="C60" s="20" t="s">
        <v>733</v>
      </c>
      <c r="D60" s="21" t="s">
        <v>734</v>
      </c>
      <c r="E60" s="35">
        <v>0</v>
      </c>
      <c r="F60" s="35">
        <f t="shared" si="12"/>
        <v>0</v>
      </c>
      <c r="G60" s="35">
        <v>0</v>
      </c>
      <c r="H60" s="35">
        <v>0</v>
      </c>
      <c r="I60" s="35">
        <f t="shared" si="1"/>
        <v>0</v>
      </c>
    </row>
    <row r="61" spans="2:9" s="41" customFormat="1" x14ac:dyDescent="0.3">
      <c r="B61" s="15">
        <v>53</v>
      </c>
      <c r="C61" s="40" t="s">
        <v>735</v>
      </c>
      <c r="D61" s="43" t="s">
        <v>736</v>
      </c>
      <c r="E61" s="33">
        <f>SUM(E59:E60)</f>
        <v>100507255</v>
      </c>
      <c r="F61" s="33">
        <f t="shared" ref="F61:H61" si="16">SUM(F59:F60)</f>
        <v>135584079</v>
      </c>
      <c r="G61" s="33">
        <f t="shared" si="16"/>
        <v>135584079</v>
      </c>
      <c r="H61" s="33">
        <f t="shared" si="16"/>
        <v>135584079</v>
      </c>
      <c r="I61" s="33">
        <f t="shared" si="1"/>
        <v>135584079</v>
      </c>
    </row>
    <row r="62" spans="2:9" x14ac:dyDescent="0.3">
      <c r="B62" s="15">
        <v>54</v>
      </c>
      <c r="C62" s="20" t="s">
        <v>737</v>
      </c>
      <c r="D62" s="21" t="s">
        <v>738</v>
      </c>
      <c r="E62" s="35">
        <v>9834</v>
      </c>
      <c r="F62" s="35">
        <f t="shared" si="12"/>
        <v>6389</v>
      </c>
      <c r="G62" s="35">
        <v>6389</v>
      </c>
      <c r="H62" s="35">
        <v>6389</v>
      </c>
      <c r="I62" s="35">
        <f t="shared" si="1"/>
        <v>6389</v>
      </c>
    </row>
    <row r="63" spans="2:9" x14ac:dyDescent="0.3">
      <c r="B63" s="15">
        <v>55</v>
      </c>
      <c r="C63" s="20" t="s">
        <v>739</v>
      </c>
      <c r="D63" s="21" t="s">
        <v>740</v>
      </c>
      <c r="E63" s="35">
        <v>0</v>
      </c>
      <c r="F63" s="35">
        <f t="shared" si="12"/>
        <v>0</v>
      </c>
      <c r="G63" s="35">
        <v>0</v>
      </c>
      <c r="H63" s="35">
        <f>G63</f>
        <v>0</v>
      </c>
      <c r="I63" s="35">
        <f t="shared" si="1"/>
        <v>0</v>
      </c>
    </row>
    <row r="64" spans="2:9" s="41" customFormat="1" x14ac:dyDescent="0.3">
      <c r="B64" s="15">
        <v>56</v>
      </c>
      <c r="C64" s="40" t="s">
        <v>741</v>
      </c>
      <c r="D64" s="43" t="s">
        <v>742</v>
      </c>
      <c r="E64" s="33">
        <f>SUM(E62:E63)</f>
        <v>9834</v>
      </c>
      <c r="F64" s="33">
        <f t="shared" ref="F64:H64" si="17">SUM(F62:F63)</f>
        <v>6389</v>
      </c>
      <c r="G64" s="33">
        <f t="shared" si="17"/>
        <v>6389</v>
      </c>
      <c r="H64" s="33">
        <f t="shared" si="17"/>
        <v>6389</v>
      </c>
      <c r="I64" s="33">
        <f t="shared" si="1"/>
        <v>6389</v>
      </c>
    </row>
    <row r="65" spans="2:9" x14ac:dyDescent="0.3">
      <c r="B65" s="15">
        <v>57</v>
      </c>
      <c r="C65" s="40" t="s">
        <v>403</v>
      </c>
      <c r="D65" s="43" t="s">
        <v>743</v>
      </c>
      <c r="E65" s="33">
        <f>E54+E58+E61+E64</f>
        <v>100736671</v>
      </c>
      <c r="F65" s="33">
        <f t="shared" ref="F65:H65" si="18">F54+F58+F61+F64</f>
        <v>135938446</v>
      </c>
      <c r="G65" s="33">
        <f t="shared" si="18"/>
        <v>135938446</v>
      </c>
      <c r="H65" s="33">
        <f t="shared" si="18"/>
        <v>135938446</v>
      </c>
      <c r="I65" s="33">
        <f t="shared" si="1"/>
        <v>135938446</v>
      </c>
    </row>
    <row r="66" spans="2:9" ht="26.4" x14ac:dyDescent="0.3">
      <c r="B66" s="15">
        <v>58</v>
      </c>
      <c r="C66" s="20" t="s">
        <v>744</v>
      </c>
      <c r="D66" s="21" t="s">
        <v>745</v>
      </c>
      <c r="E66" s="35">
        <v>0</v>
      </c>
      <c r="F66" s="35">
        <f t="shared" ref="F66:F129" si="19">H66</f>
        <v>100000</v>
      </c>
      <c r="G66" s="35">
        <v>100000</v>
      </c>
      <c r="H66" s="35">
        <f>G66</f>
        <v>100000</v>
      </c>
      <c r="I66" s="35">
        <f t="shared" si="1"/>
        <v>100000</v>
      </c>
    </row>
    <row r="67" spans="2:9" ht="26.4" x14ac:dyDescent="0.3">
      <c r="B67" s="15">
        <v>59</v>
      </c>
      <c r="C67" s="20" t="s">
        <v>746</v>
      </c>
      <c r="D67" s="21" t="s">
        <v>747</v>
      </c>
      <c r="E67" s="35">
        <v>0</v>
      </c>
      <c r="F67" s="35">
        <f t="shared" si="19"/>
        <v>100000</v>
      </c>
      <c r="G67" s="35">
        <v>100000</v>
      </c>
      <c r="H67" s="35">
        <f>G67</f>
        <v>100000</v>
      </c>
      <c r="I67" s="35">
        <f t="shared" si="1"/>
        <v>100000</v>
      </c>
    </row>
    <row r="68" spans="2:9" x14ac:dyDescent="0.3">
      <c r="B68" s="15">
        <v>60</v>
      </c>
      <c r="C68" s="20" t="s">
        <v>748</v>
      </c>
      <c r="D68" s="21" t="s">
        <v>749</v>
      </c>
      <c r="E68" s="35">
        <v>0</v>
      </c>
      <c r="F68" s="35">
        <f t="shared" si="19"/>
        <v>0</v>
      </c>
      <c r="G68" s="35">
        <v>0</v>
      </c>
      <c r="H68" s="35">
        <f>G68</f>
        <v>0</v>
      </c>
      <c r="I68" s="35">
        <f t="shared" si="1"/>
        <v>0</v>
      </c>
    </row>
    <row r="69" spans="2:9" ht="26.4" x14ac:dyDescent="0.3">
      <c r="B69" s="15">
        <v>61</v>
      </c>
      <c r="C69" s="20" t="s">
        <v>750</v>
      </c>
      <c r="D69" s="21" t="s">
        <v>751</v>
      </c>
      <c r="E69" s="35">
        <v>0</v>
      </c>
      <c r="F69" s="35">
        <f t="shared" si="19"/>
        <v>0</v>
      </c>
      <c r="G69" s="35">
        <v>0</v>
      </c>
      <c r="H69" s="35">
        <f>G69</f>
        <v>0</v>
      </c>
      <c r="I69" s="35">
        <f t="shared" si="1"/>
        <v>0</v>
      </c>
    </row>
    <row r="70" spans="2:9" x14ac:dyDescent="0.3">
      <c r="B70" s="15">
        <v>62</v>
      </c>
      <c r="C70" s="20" t="s">
        <v>752</v>
      </c>
      <c r="D70" s="21" t="s">
        <v>753</v>
      </c>
      <c r="E70" s="35">
        <f>SUM(E71:E76)</f>
        <v>18843762</v>
      </c>
      <c r="F70" s="35">
        <f t="shared" ref="F70:H70" si="20">SUM(F71:F76)</f>
        <v>48806475</v>
      </c>
      <c r="G70" s="35">
        <f>SUM(G71:G76)</f>
        <v>76015001</v>
      </c>
      <c r="H70" s="35">
        <f t="shared" si="20"/>
        <v>48806475</v>
      </c>
      <c r="I70" s="35">
        <f t="shared" si="1"/>
        <v>48806475</v>
      </c>
    </row>
    <row r="71" spans="2:9" x14ac:dyDescent="0.3">
      <c r="B71" s="15">
        <v>63</v>
      </c>
      <c r="C71" s="20" t="s">
        <v>754</v>
      </c>
      <c r="D71" s="21" t="s">
        <v>755</v>
      </c>
      <c r="E71" s="35">
        <v>0</v>
      </c>
      <c r="F71" s="35">
        <f t="shared" si="19"/>
        <v>0</v>
      </c>
      <c r="G71" s="35">
        <v>0</v>
      </c>
      <c r="H71" s="35">
        <v>0</v>
      </c>
      <c r="I71" s="35">
        <f t="shared" si="1"/>
        <v>0</v>
      </c>
    </row>
    <row r="72" spans="2:9" ht="26.4" x14ac:dyDescent="0.3">
      <c r="B72" s="15">
        <v>64</v>
      </c>
      <c r="C72" s="20" t="s">
        <v>756</v>
      </c>
      <c r="D72" s="21" t="s">
        <v>757</v>
      </c>
      <c r="E72" s="35">
        <v>0</v>
      </c>
      <c r="F72" s="35">
        <f t="shared" si="19"/>
        <v>0</v>
      </c>
      <c r="G72" s="35">
        <v>0</v>
      </c>
      <c r="H72" s="35">
        <v>0</v>
      </c>
      <c r="I72" s="35">
        <f t="shared" si="1"/>
        <v>0</v>
      </c>
    </row>
    <row r="73" spans="2:9" ht="26.4" x14ac:dyDescent="0.3">
      <c r="B73" s="15">
        <v>65</v>
      </c>
      <c r="C73" s="20" t="s">
        <v>758</v>
      </c>
      <c r="D73" s="21" t="s">
        <v>759</v>
      </c>
      <c r="E73" s="35">
        <v>0</v>
      </c>
      <c r="F73" s="35">
        <f t="shared" si="19"/>
        <v>0</v>
      </c>
      <c r="G73" s="35">
        <v>0</v>
      </c>
      <c r="H73" s="35">
        <v>0</v>
      </c>
      <c r="I73" s="35">
        <f t="shared" si="1"/>
        <v>0</v>
      </c>
    </row>
    <row r="74" spans="2:9" x14ac:dyDescent="0.3">
      <c r="B74" s="15">
        <v>66</v>
      </c>
      <c r="C74" s="20" t="s">
        <v>760</v>
      </c>
      <c r="D74" s="21" t="s">
        <v>761</v>
      </c>
      <c r="E74" s="35">
        <v>1243836</v>
      </c>
      <c r="F74" s="35">
        <f t="shared" si="19"/>
        <v>1370441</v>
      </c>
      <c r="G74" s="35">
        <v>6279772</v>
      </c>
      <c r="H74" s="35">
        <v>1370441</v>
      </c>
      <c r="I74" s="35">
        <f t="shared" si="1"/>
        <v>1370441</v>
      </c>
    </row>
    <row r="75" spans="2:9" x14ac:dyDescent="0.3">
      <c r="B75" s="15">
        <v>67</v>
      </c>
      <c r="C75" s="20" t="s">
        <v>762</v>
      </c>
      <c r="D75" s="21" t="s">
        <v>763</v>
      </c>
      <c r="E75" s="35">
        <v>10352786</v>
      </c>
      <c r="F75" s="35">
        <f t="shared" si="19"/>
        <v>44333537</v>
      </c>
      <c r="G75" s="35">
        <v>51807132</v>
      </c>
      <c r="H75" s="35">
        <v>44333537</v>
      </c>
      <c r="I75" s="35">
        <f t="shared" ref="I75:I138" si="21">H75</f>
        <v>44333537</v>
      </c>
    </row>
    <row r="76" spans="2:9" x14ac:dyDescent="0.3">
      <c r="B76" s="15">
        <v>68</v>
      </c>
      <c r="C76" s="20" t="s">
        <v>764</v>
      </c>
      <c r="D76" s="21" t="s">
        <v>765</v>
      </c>
      <c r="E76" s="35">
        <v>7247140</v>
      </c>
      <c r="F76" s="35">
        <f t="shared" si="19"/>
        <v>3102497</v>
      </c>
      <c r="G76" s="35">
        <v>17928097</v>
      </c>
      <c r="H76" s="35">
        <v>3102497</v>
      </c>
      <c r="I76" s="35">
        <f t="shared" si="21"/>
        <v>3102497</v>
      </c>
    </row>
    <row r="77" spans="2:9" x14ac:dyDescent="0.3">
      <c r="B77" s="15">
        <v>69</v>
      </c>
      <c r="C77" s="20" t="s">
        <v>766</v>
      </c>
      <c r="D77" s="21" t="s">
        <v>767</v>
      </c>
      <c r="E77" s="35">
        <f>SUM(E78:E86)</f>
        <v>16291843</v>
      </c>
      <c r="F77" s="35">
        <f t="shared" ref="F77:H77" si="22">SUM(F78:F86)</f>
        <v>13779647</v>
      </c>
      <c r="G77" s="35">
        <f>SUM(G78:G86)</f>
        <v>18505999</v>
      </c>
      <c r="H77" s="35">
        <f t="shared" si="22"/>
        <v>13779647</v>
      </c>
      <c r="I77" s="35">
        <f t="shared" si="21"/>
        <v>13779647</v>
      </c>
    </row>
    <row r="78" spans="2:9" ht="26.4" x14ac:dyDescent="0.3">
      <c r="B78" s="15">
        <v>70</v>
      </c>
      <c r="C78" s="20" t="s">
        <v>768</v>
      </c>
      <c r="D78" s="21" t="s">
        <v>769</v>
      </c>
      <c r="E78" s="35">
        <v>10444886</v>
      </c>
      <c r="F78" s="35">
        <f t="shared" si="19"/>
        <v>7262533</v>
      </c>
      <c r="G78" s="35">
        <v>7948468</v>
      </c>
      <c r="H78" s="35">
        <v>7262533</v>
      </c>
      <c r="I78" s="35">
        <f t="shared" si="21"/>
        <v>7262533</v>
      </c>
    </row>
    <row r="79" spans="2:9" x14ac:dyDescent="0.3">
      <c r="B79" s="15">
        <v>71</v>
      </c>
      <c r="C79" s="20" t="s">
        <v>770</v>
      </c>
      <c r="D79" s="21" t="s">
        <v>771</v>
      </c>
      <c r="E79" s="35">
        <v>562366</v>
      </c>
      <c r="F79" s="35">
        <f t="shared" si="19"/>
        <v>153058</v>
      </c>
      <c r="G79" s="35">
        <v>650681</v>
      </c>
      <c r="H79" s="35">
        <v>153058</v>
      </c>
      <c r="I79" s="35">
        <f t="shared" si="21"/>
        <v>153058</v>
      </c>
    </row>
    <row r="80" spans="2:9" x14ac:dyDescent="0.3">
      <c r="B80" s="15">
        <v>72</v>
      </c>
      <c r="C80" s="20" t="s">
        <v>772</v>
      </c>
      <c r="D80" s="21" t="s">
        <v>773</v>
      </c>
      <c r="E80" s="35">
        <v>1001818</v>
      </c>
      <c r="F80" s="35">
        <f t="shared" si="19"/>
        <v>1552293</v>
      </c>
      <c r="G80" s="35">
        <v>1802481</v>
      </c>
      <c r="H80" s="35">
        <v>1552293</v>
      </c>
      <c r="I80" s="35">
        <f t="shared" si="21"/>
        <v>1552293</v>
      </c>
    </row>
    <row r="81" spans="2:9" x14ac:dyDescent="0.3">
      <c r="B81" s="15">
        <v>73</v>
      </c>
      <c r="C81" s="20" t="s">
        <v>774</v>
      </c>
      <c r="D81" s="21" t="s">
        <v>775</v>
      </c>
      <c r="E81" s="35">
        <v>2446038</v>
      </c>
      <c r="F81" s="35">
        <f t="shared" si="19"/>
        <v>2309187</v>
      </c>
      <c r="G81" s="35">
        <v>2642247</v>
      </c>
      <c r="H81" s="35">
        <v>2309187</v>
      </c>
      <c r="I81" s="35">
        <f t="shared" si="21"/>
        <v>2309187</v>
      </c>
    </row>
    <row r="82" spans="2:9" x14ac:dyDescent="0.3">
      <c r="B82" s="15">
        <v>74</v>
      </c>
      <c r="C82" s="20" t="s">
        <v>776</v>
      </c>
      <c r="D82" s="21" t="s">
        <v>777</v>
      </c>
      <c r="E82" s="35">
        <v>0</v>
      </c>
      <c r="F82" s="35">
        <f t="shared" si="19"/>
        <v>0</v>
      </c>
      <c r="G82" s="35">
        <v>0</v>
      </c>
      <c r="H82" s="35">
        <f>G82</f>
        <v>0</v>
      </c>
      <c r="I82" s="35">
        <f t="shared" si="21"/>
        <v>0</v>
      </c>
    </row>
    <row r="83" spans="2:9" ht="26.4" x14ac:dyDescent="0.3">
      <c r="B83" s="15">
        <v>75</v>
      </c>
      <c r="C83" s="20" t="s">
        <v>778</v>
      </c>
      <c r="D83" s="21" t="s">
        <v>779</v>
      </c>
      <c r="E83" s="35">
        <v>0</v>
      </c>
      <c r="F83" s="35">
        <f t="shared" si="19"/>
        <v>0</v>
      </c>
      <c r="G83" s="35">
        <v>0</v>
      </c>
      <c r="H83" s="35">
        <f>G83</f>
        <v>0</v>
      </c>
      <c r="I83" s="35">
        <f t="shared" si="21"/>
        <v>0</v>
      </c>
    </row>
    <row r="84" spans="2:9" x14ac:dyDescent="0.3">
      <c r="B84" s="15">
        <v>76</v>
      </c>
      <c r="C84" s="20" t="s">
        <v>780</v>
      </c>
      <c r="D84" s="21" t="s">
        <v>781</v>
      </c>
      <c r="E84" s="35">
        <v>0</v>
      </c>
      <c r="F84" s="35">
        <f t="shared" si="19"/>
        <v>0</v>
      </c>
      <c r="G84" s="35">
        <v>0</v>
      </c>
      <c r="H84" s="35">
        <v>0</v>
      </c>
      <c r="I84" s="35">
        <f t="shared" si="21"/>
        <v>0</v>
      </c>
    </row>
    <row r="85" spans="2:9" x14ac:dyDescent="0.3">
      <c r="B85" s="15">
        <v>77</v>
      </c>
      <c r="C85" s="20" t="s">
        <v>782</v>
      </c>
      <c r="D85" s="21" t="s">
        <v>783</v>
      </c>
      <c r="E85" s="35">
        <v>0</v>
      </c>
      <c r="F85" s="35">
        <f t="shared" si="19"/>
        <v>0</v>
      </c>
      <c r="G85" s="35">
        <v>0</v>
      </c>
      <c r="H85" s="35">
        <v>0</v>
      </c>
      <c r="I85" s="35">
        <f t="shared" si="21"/>
        <v>0</v>
      </c>
    </row>
    <row r="86" spans="2:9" x14ac:dyDescent="0.3">
      <c r="B86" s="15">
        <v>78</v>
      </c>
      <c r="C86" s="20" t="s">
        <v>784</v>
      </c>
      <c r="D86" s="21" t="s">
        <v>785</v>
      </c>
      <c r="E86" s="35">
        <v>1836735</v>
      </c>
      <c r="F86" s="35">
        <f t="shared" si="19"/>
        <v>2502576</v>
      </c>
      <c r="G86" s="35">
        <v>5462122</v>
      </c>
      <c r="H86" s="35">
        <v>2502576</v>
      </c>
      <c r="I86" s="35">
        <f t="shared" si="21"/>
        <v>2502576</v>
      </c>
    </row>
    <row r="87" spans="2:9" x14ac:dyDescent="0.3">
      <c r="B87" s="15">
        <v>79</v>
      </c>
      <c r="C87" s="20" t="s">
        <v>786</v>
      </c>
      <c r="D87" s="21" t="s">
        <v>787</v>
      </c>
      <c r="E87" s="35">
        <f>SUM(E88:E92)</f>
        <v>0</v>
      </c>
      <c r="F87" s="35">
        <f t="shared" ref="F87:H87" si="23">SUM(F88:F92)</f>
        <v>0</v>
      </c>
      <c r="G87" s="35">
        <f>SUM(G88:G92)</f>
        <v>0</v>
      </c>
      <c r="H87" s="35">
        <f t="shared" si="23"/>
        <v>0</v>
      </c>
      <c r="I87" s="35">
        <f t="shared" si="21"/>
        <v>0</v>
      </c>
    </row>
    <row r="88" spans="2:9" x14ac:dyDescent="0.3">
      <c r="B88" s="15">
        <v>80</v>
      </c>
      <c r="C88" s="20" t="s">
        <v>788</v>
      </c>
      <c r="D88" s="21" t="s">
        <v>789</v>
      </c>
      <c r="E88" s="35">
        <v>0</v>
      </c>
      <c r="F88" s="35">
        <f t="shared" si="19"/>
        <v>0</v>
      </c>
      <c r="G88" s="35">
        <v>0</v>
      </c>
      <c r="H88" s="35">
        <v>0</v>
      </c>
      <c r="I88" s="35">
        <f t="shared" si="21"/>
        <v>0</v>
      </c>
    </row>
    <row r="89" spans="2:9" x14ac:dyDescent="0.3">
      <c r="B89" s="15">
        <v>81</v>
      </c>
      <c r="C89" s="20" t="s">
        <v>790</v>
      </c>
      <c r="D89" s="21" t="s">
        <v>791</v>
      </c>
      <c r="E89" s="35">
        <v>0</v>
      </c>
      <c r="F89" s="35">
        <f t="shared" si="19"/>
        <v>0</v>
      </c>
      <c r="G89" s="35">
        <v>0</v>
      </c>
      <c r="H89" s="35">
        <v>0</v>
      </c>
      <c r="I89" s="35">
        <f t="shared" si="21"/>
        <v>0</v>
      </c>
    </row>
    <row r="90" spans="2:9" x14ac:dyDescent="0.3">
      <c r="B90" s="15">
        <v>82</v>
      </c>
      <c r="C90" s="20" t="s">
        <v>792</v>
      </c>
      <c r="D90" s="21" t="s">
        <v>793</v>
      </c>
      <c r="E90" s="35">
        <v>0</v>
      </c>
      <c r="F90" s="35">
        <f t="shared" si="19"/>
        <v>0</v>
      </c>
      <c r="G90" s="35">
        <v>0</v>
      </c>
      <c r="H90" s="35">
        <v>0</v>
      </c>
      <c r="I90" s="35">
        <f t="shared" si="21"/>
        <v>0</v>
      </c>
    </row>
    <row r="91" spans="2:9" x14ac:dyDescent="0.3">
      <c r="B91" s="15">
        <v>83</v>
      </c>
      <c r="C91" s="20" t="s">
        <v>794</v>
      </c>
      <c r="D91" s="21" t="s">
        <v>795</v>
      </c>
      <c r="E91" s="35">
        <v>0</v>
      </c>
      <c r="F91" s="35">
        <f t="shared" si="19"/>
        <v>0</v>
      </c>
      <c r="G91" s="35">
        <v>0</v>
      </c>
      <c r="H91" s="35">
        <v>0</v>
      </c>
      <c r="I91" s="35">
        <f t="shared" si="21"/>
        <v>0</v>
      </c>
    </row>
    <row r="92" spans="2:9" ht="26.4" x14ac:dyDescent="0.3">
      <c r="B92" s="15">
        <v>84</v>
      </c>
      <c r="C92" s="20" t="s">
        <v>796</v>
      </c>
      <c r="D92" s="21" t="s">
        <v>797</v>
      </c>
      <c r="E92" s="35">
        <v>0</v>
      </c>
      <c r="F92" s="35">
        <f t="shared" si="19"/>
        <v>0</v>
      </c>
      <c r="G92" s="35">
        <v>0</v>
      </c>
      <c r="H92" s="35">
        <v>0</v>
      </c>
      <c r="I92" s="35">
        <f t="shared" si="21"/>
        <v>0</v>
      </c>
    </row>
    <row r="93" spans="2:9" ht="26.4" x14ac:dyDescent="0.3">
      <c r="B93" s="15">
        <v>85</v>
      </c>
      <c r="C93" s="20" t="s">
        <v>798</v>
      </c>
      <c r="D93" s="21" t="s">
        <v>799</v>
      </c>
      <c r="E93" s="35">
        <v>1600000</v>
      </c>
      <c r="F93" s="35">
        <f t="shared" si="19"/>
        <v>10559100</v>
      </c>
      <c r="G93" s="35">
        <v>10559100</v>
      </c>
      <c r="H93" s="35">
        <v>10559100</v>
      </c>
      <c r="I93" s="35">
        <f t="shared" si="21"/>
        <v>10559100</v>
      </c>
    </row>
    <row r="94" spans="2:9" ht="26.4" x14ac:dyDescent="0.3">
      <c r="B94" s="15">
        <v>86</v>
      </c>
      <c r="C94" s="20" t="s">
        <v>800</v>
      </c>
      <c r="D94" s="21" t="s">
        <v>801</v>
      </c>
      <c r="E94" s="35">
        <v>0</v>
      </c>
      <c r="F94" s="35">
        <f t="shared" si="19"/>
        <v>0</v>
      </c>
      <c r="G94" s="35">
        <v>0</v>
      </c>
      <c r="H94" s="35">
        <v>0</v>
      </c>
      <c r="I94" s="35">
        <f t="shared" si="21"/>
        <v>0</v>
      </c>
    </row>
    <row r="95" spans="2:9" ht="26.4" x14ac:dyDescent="0.3">
      <c r="B95" s="15">
        <v>87</v>
      </c>
      <c r="C95" s="20" t="s">
        <v>802</v>
      </c>
      <c r="D95" s="21" t="s">
        <v>803</v>
      </c>
      <c r="E95" s="35">
        <v>0</v>
      </c>
      <c r="F95" s="35">
        <f t="shared" si="19"/>
        <v>0</v>
      </c>
      <c r="G95" s="35">
        <v>0</v>
      </c>
      <c r="H95" s="35">
        <v>0</v>
      </c>
      <c r="I95" s="35">
        <f t="shared" si="21"/>
        <v>0</v>
      </c>
    </row>
    <row r="96" spans="2:9" ht="26.4" x14ac:dyDescent="0.3">
      <c r="B96" s="15">
        <v>88</v>
      </c>
      <c r="C96" s="20" t="s">
        <v>804</v>
      </c>
      <c r="D96" s="21" t="s">
        <v>805</v>
      </c>
      <c r="E96" s="35">
        <v>1600000</v>
      </c>
      <c r="F96" s="35">
        <f t="shared" si="19"/>
        <v>10559100</v>
      </c>
      <c r="G96" s="35">
        <v>10559100</v>
      </c>
      <c r="H96" s="35">
        <v>10559100</v>
      </c>
      <c r="I96" s="35">
        <f t="shared" si="21"/>
        <v>10559100</v>
      </c>
    </row>
    <row r="97" spans="2:9" ht="26.4" x14ac:dyDescent="0.3">
      <c r="B97" s="15">
        <v>89</v>
      </c>
      <c r="C97" s="20" t="s">
        <v>806</v>
      </c>
      <c r="D97" s="21" t="s">
        <v>807</v>
      </c>
      <c r="E97" s="35">
        <v>2062855</v>
      </c>
      <c r="F97" s="35">
        <f t="shared" si="19"/>
        <v>2062855</v>
      </c>
      <c r="G97" s="35">
        <v>4014474</v>
      </c>
      <c r="H97" s="35">
        <v>2062855</v>
      </c>
      <c r="I97" s="35">
        <f t="shared" si="21"/>
        <v>2062855</v>
      </c>
    </row>
    <row r="98" spans="2:9" x14ac:dyDescent="0.3">
      <c r="B98" s="15">
        <v>90</v>
      </c>
      <c r="C98" s="20" t="s">
        <v>808</v>
      </c>
      <c r="D98" s="21" t="s">
        <v>809</v>
      </c>
      <c r="E98" s="35">
        <v>0</v>
      </c>
      <c r="F98" s="35">
        <f t="shared" si="19"/>
        <v>0</v>
      </c>
      <c r="G98" s="35">
        <v>0</v>
      </c>
      <c r="H98" s="35">
        <v>0</v>
      </c>
      <c r="I98" s="35">
        <f t="shared" si="21"/>
        <v>0</v>
      </c>
    </row>
    <row r="99" spans="2:9" x14ac:dyDescent="0.3">
      <c r="B99" s="15">
        <v>91</v>
      </c>
      <c r="C99" s="20" t="s">
        <v>810</v>
      </c>
      <c r="D99" s="21" t="s">
        <v>811</v>
      </c>
      <c r="E99" s="35">
        <v>0</v>
      </c>
      <c r="F99" s="35">
        <f t="shared" si="19"/>
        <v>0</v>
      </c>
      <c r="G99" s="35">
        <v>0</v>
      </c>
      <c r="H99" s="35">
        <v>0</v>
      </c>
      <c r="I99" s="35">
        <f t="shared" si="21"/>
        <v>0</v>
      </c>
    </row>
    <row r="100" spans="2:9" x14ac:dyDescent="0.3">
      <c r="B100" s="15">
        <v>92</v>
      </c>
      <c r="C100" s="20" t="s">
        <v>812</v>
      </c>
      <c r="D100" s="21" t="s">
        <v>813</v>
      </c>
      <c r="E100" s="35">
        <v>2062855</v>
      </c>
      <c r="F100" s="35">
        <f t="shared" si="19"/>
        <v>2062855</v>
      </c>
      <c r="G100" s="35">
        <v>4014474</v>
      </c>
      <c r="H100" s="35">
        <v>2062855</v>
      </c>
      <c r="I100" s="35">
        <f t="shared" si="21"/>
        <v>2062855</v>
      </c>
    </row>
    <row r="101" spans="2:9" ht="26.4" x14ac:dyDescent="0.3">
      <c r="B101" s="15">
        <v>93</v>
      </c>
      <c r="C101" s="20" t="s">
        <v>814</v>
      </c>
      <c r="D101" s="21" t="s">
        <v>815</v>
      </c>
      <c r="E101" s="35">
        <v>0</v>
      </c>
      <c r="F101" s="35">
        <f t="shared" si="19"/>
        <v>0</v>
      </c>
      <c r="G101" s="35">
        <v>0</v>
      </c>
      <c r="H101" s="35">
        <v>0</v>
      </c>
      <c r="I101" s="35">
        <f t="shared" si="21"/>
        <v>0</v>
      </c>
    </row>
    <row r="102" spans="2:9" ht="26.4" x14ac:dyDescent="0.3">
      <c r="B102" s="15">
        <v>94</v>
      </c>
      <c r="C102" s="20" t="s">
        <v>816</v>
      </c>
      <c r="D102" s="21" t="s">
        <v>817</v>
      </c>
      <c r="E102" s="35">
        <v>0</v>
      </c>
      <c r="F102" s="35">
        <f t="shared" si="19"/>
        <v>0</v>
      </c>
      <c r="G102" s="35">
        <v>0</v>
      </c>
      <c r="H102" s="35">
        <v>0</v>
      </c>
      <c r="I102" s="35">
        <f t="shared" si="21"/>
        <v>0</v>
      </c>
    </row>
    <row r="103" spans="2:9" ht="26.4" x14ac:dyDescent="0.3">
      <c r="B103" s="15">
        <v>95</v>
      </c>
      <c r="C103" s="20" t="s">
        <v>818</v>
      </c>
      <c r="D103" s="21" t="s">
        <v>819</v>
      </c>
      <c r="E103" s="35">
        <v>0</v>
      </c>
      <c r="F103" s="35">
        <f t="shared" si="19"/>
        <v>0</v>
      </c>
      <c r="G103" s="35">
        <v>0</v>
      </c>
      <c r="H103" s="35">
        <v>0</v>
      </c>
      <c r="I103" s="35">
        <f t="shared" si="21"/>
        <v>0</v>
      </c>
    </row>
    <row r="104" spans="2:9" ht="26.4" x14ac:dyDescent="0.3">
      <c r="B104" s="15">
        <v>96</v>
      </c>
      <c r="C104" s="20" t="s">
        <v>820</v>
      </c>
      <c r="D104" s="21" t="s">
        <v>821</v>
      </c>
      <c r="E104" s="35">
        <v>0</v>
      </c>
      <c r="F104" s="35">
        <f t="shared" si="19"/>
        <v>0</v>
      </c>
      <c r="G104" s="35">
        <v>0</v>
      </c>
      <c r="H104" s="35">
        <f>G104</f>
        <v>0</v>
      </c>
      <c r="I104" s="35">
        <f t="shared" si="21"/>
        <v>0</v>
      </c>
    </row>
    <row r="105" spans="2:9" ht="26.4" x14ac:dyDescent="0.3">
      <c r="B105" s="15">
        <v>97</v>
      </c>
      <c r="C105" s="20" t="s">
        <v>822</v>
      </c>
      <c r="D105" s="21" t="s">
        <v>823</v>
      </c>
      <c r="E105" s="35">
        <v>0</v>
      </c>
      <c r="F105" s="35">
        <f t="shared" si="19"/>
        <v>0</v>
      </c>
      <c r="G105" s="35">
        <v>0</v>
      </c>
      <c r="H105" s="35">
        <v>0</v>
      </c>
      <c r="I105" s="35">
        <f t="shared" si="21"/>
        <v>0</v>
      </c>
    </row>
    <row r="106" spans="2:9" ht="26.4" x14ac:dyDescent="0.3">
      <c r="B106" s="15">
        <v>98</v>
      </c>
      <c r="C106" s="20" t="s">
        <v>824</v>
      </c>
      <c r="D106" s="21" t="s">
        <v>825</v>
      </c>
      <c r="E106" s="35">
        <v>0</v>
      </c>
      <c r="F106" s="35">
        <f t="shared" si="19"/>
        <v>0</v>
      </c>
      <c r="G106" s="35">
        <v>0</v>
      </c>
      <c r="H106" s="35">
        <v>0</v>
      </c>
      <c r="I106" s="35">
        <f t="shared" si="21"/>
        <v>0</v>
      </c>
    </row>
    <row r="107" spans="2:9" ht="26.4" x14ac:dyDescent="0.3">
      <c r="B107" s="15">
        <v>99</v>
      </c>
      <c r="C107" s="20" t="s">
        <v>826</v>
      </c>
      <c r="D107" s="21" t="s">
        <v>827</v>
      </c>
      <c r="E107" s="35">
        <v>0</v>
      </c>
      <c r="F107" s="35">
        <f t="shared" si="19"/>
        <v>0</v>
      </c>
      <c r="G107" s="35">
        <v>0</v>
      </c>
      <c r="H107" s="35">
        <v>0</v>
      </c>
      <c r="I107" s="35">
        <f t="shared" si="21"/>
        <v>0</v>
      </c>
    </row>
    <row r="108" spans="2:9" ht="26.4" x14ac:dyDescent="0.3">
      <c r="B108" s="15">
        <v>100</v>
      </c>
      <c r="C108" s="20" t="s">
        <v>828</v>
      </c>
      <c r="D108" s="21" t="s">
        <v>829</v>
      </c>
      <c r="E108" s="35">
        <v>0</v>
      </c>
      <c r="F108" s="35">
        <f t="shared" si="19"/>
        <v>0</v>
      </c>
      <c r="G108" s="35">
        <v>0</v>
      </c>
      <c r="H108" s="35">
        <v>0</v>
      </c>
      <c r="I108" s="35">
        <f t="shared" si="21"/>
        <v>0</v>
      </c>
    </row>
    <row r="109" spans="2:9" s="41" customFormat="1" x14ac:dyDescent="0.3">
      <c r="B109" s="15">
        <v>101</v>
      </c>
      <c r="C109" s="40" t="s">
        <v>830</v>
      </c>
      <c r="D109" s="43" t="s">
        <v>831</v>
      </c>
      <c r="E109" s="33">
        <f>E66+E68+E70+E77+E87+E93+E97+E101</f>
        <v>38798460</v>
      </c>
      <c r="F109" s="33">
        <f t="shared" ref="F109:H109" si="24">F66+F68+F70+F77+F87+F93+F97+F101</f>
        <v>75308077</v>
      </c>
      <c r="G109" s="33">
        <f t="shared" si="24"/>
        <v>109194574</v>
      </c>
      <c r="H109" s="33">
        <f t="shared" si="24"/>
        <v>75308077</v>
      </c>
      <c r="I109" s="33">
        <f t="shared" si="21"/>
        <v>75308077</v>
      </c>
    </row>
    <row r="110" spans="2:9" x14ac:dyDescent="0.3">
      <c r="B110" s="15">
        <v>102</v>
      </c>
      <c r="C110" s="20" t="s">
        <v>832</v>
      </c>
      <c r="D110" s="21" t="s">
        <v>833</v>
      </c>
      <c r="E110" s="35">
        <v>0</v>
      </c>
      <c r="F110" s="35">
        <f t="shared" si="19"/>
        <v>0</v>
      </c>
      <c r="G110" s="35">
        <v>0</v>
      </c>
      <c r="H110" s="35">
        <f>G110</f>
        <v>0</v>
      </c>
      <c r="I110" s="35">
        <f t="shared" si="21"/>
        <v>0</v>
      </c>
    </row>
    <row r="111" spans="2:9" x14ac:dyDescent="0.3">
      <c r="B111" s="15">
        <v>103</v>
      </c>
      <c r="C111" s="20" t="s">
        <v>834</v>
      </c>
      <c r="D111" s="21" t="s">
        <v>835</v>
      </c>
      <c r="E111" s="35">
        <v>0</v>
      </c>
      <c r="F111" s="35">
        <f t="shared" si="19"/>
        <v>0</v>
      </c>
      <c r="G111" s="35">
        <v>0</v>
      </c>
      <c r="H111" s="35">
        <f t="shared" ref="H111:H113" si="25">G111</f>
        <v>0</v>
      </c>
      <c r="I111" s="35">
        <f t="shared" si="21"/>
        <v>0</v>
      </c>
    </row>
    <row r="112" spans="2:9" ht="26.4" x14ac:dyDescent="0.3">
      <c r="B112" s="15">
        <v>104</v>
      </c>
      <c r="C112" s="20" t="s">
        <v>836</v>
      </c>
      <c r="D112" s="21" t="s">
        <v>837</v>
      </c>
      <c r="E112" s="35">
        <v>0</v>
      </c>
      <c r="F112" s="35">
        <f t="shared" si="19"/>
        <v>0</v>
      </c>
      <c r="G112" s="35">
        <v>0</v>
      </c>
      <c r="H112" s="35">
        <f t="shared" si="25"/>
        <v>0</v>
      </c>
      <c r="I112" s="35">
        <f t="shared" si="21"/>
        <v>0</v>
      </c>
    </row>
    <row r="113" spans="2:9" x14ac:dyDescent="0.3">
      <c r="B113" s="15">
        <v>105</v>
      </c>
      <c r="C113" s="20" t="s">
        <v>838</v>
      </c>
      <c r="D113" s="21" t="s">
        <v>839</v>
      </c>
      <c r="E113" s="35">
        <v>0</v>
      </c>
      <c r="F113" s="35">
        <f t="shared" si="19"/>
        <v>0</v>
      </c>
      <c r="G113" s="35">
        <v>0</v>
      </c>
      <c r="H113" s="35">
        <f t="shared" si="25"/>
        <v>0</v>
      </c>
      <c r="I113" s="35">
        <f t="shared" si="21"/>
        <v>0</v>
      </c>
    </row>
    <row r="114" spans="2:9" ht="26.4" x14ac:dyDescent="0.3">
      <c r="B114" s="15">
        <v>106</v>
      </c>
      <c r="C114" s="20" t="s">
        <v>840</v>
      </c>
      <c r="D114" s="21" t="s">
        <v>841</v>
      </c>
      <c r="E114" s="35">
        <f>SUM(E115:E120)</f>
        <v>37212123</v>
      </c>
      <c r="F114" s="35">
        <f t="shared" ref="F114:H114" si="26">SUM(F115:F120)</f>
        <v>0</v>
      </c>
      <c r="G114" s="35">
        <f t="shared" si="26"/>
        <v>0</v>
      </c>
      <c r="H114" s="35">
        <f t="shared" si="26"/>
        <v>0</v>
      </c>
      <c r="I114" s="35">
        <f t="shared" si="21"/>
        <v>0</v>
      </c>
    </row>
    <row r="115" spans="2:9" x14ac:dyDescent="0.3">
      <c r="B115" s="15">
        <v>107</v>
      </c>
      <c r="C115" s="20" t="s">
        <v>842</v>
      </c>
      <c r="D115" s="21" t="s">
        <v>843</v>
      </c>
      <c r="E115" s="35">
        <v>0</v>
      </c>
      <c r="F115" s="35">
        <f t="shared" si="19"/>
        <v>0</v>
      </c>
      <c r="G115" s="35">
        <v>0</v>
      </c>
      <c r="H115" s="35">
        <v>0</v>
      </c>
      <c r="I115" s="35">
        <f t="shared" si="21"/>
        <v>0</v>
      </c>
    </row>
    <row r="116" spans="2:9" ht="26.4" x14ac:dyDescent="0.3">
      <c r="B116" s="15">
        <v>108</v>
      </c>
      <c r="C116" s="20" t="s">
        <v>844</v>
      </c>
      <c r="D116" s="21" t="s">
        <v>845</v>
      </c>
      <c r="E116" s="35">
        <v>0</v>
      </c>
      <c r="F116" s="35">
        <f t="shared" si="19"/>
        <v>0</v>
      </c>
      <c r="G116" s="35">
        <v>0</v>
      </c>
      <c r="H116" s="35">
        <v>0</v>
      </c>
      <c r="I116" s="35">
        <f t="shared" si="21"/>
        <v>0</v>
      </c>
    </row>
    <row r="117" spans="2:9" x14ac:dyDescent="0.3">
      <c r="B117" s="15">
        <v>109</v>
      </c>
      <c r="C117" s="20" t="s">
        <v>846</v>
      </c>
      <c r="D117" s="21" t="s">
        <v>847</v>
      </c>
      <c r="E117" s="35">
        <v>0</v>
      </c>
      <c r="F117" s="35">
        <f t="shared" si="19"/>
        <v>0</v>
      </c>
      <c r="G117" s="35">
        <v>0</v>
      </c>
      <c r="H117" s="35">
        <v>0</v>
      </c>
      <c r="I117" s="35">
        <f t="shared" si="21"/>
        <v>0</v>
      </c>
    </row>
    <row r="118" spans="2:9" x14ac:dyDescent="0.3">
      <c r="B118" s="15">
        <v>110</v>
      </c>
      <c r="C118" s="20" t="s">
        <v>848</v>
      </c>
      <c r="D118" s="21" t="s">
        <v>849</v>
      </c>
      <c r="E118" s="35">
        <v>8000</v>
      </c>
      <c r="F118" s="35">
        <f t="shared" si="19"/>
        <v>0</v>
      </c>
      <c r="G118" s="35">
        <v>0</v>
      </c>
      <c r="H118" s="35">
        <v>0</v>
      </c>
      <c r="I118" s="35">
        <f t="shared" si="21"/>
        <v>0</v>
      </c>
    </row>
    <row r="119" spans="2:9" ht="26.4" x14ac:dyDescent="0.3">
      <c r="B119" s="15">
        <v>111</v>
      </c>
      <c r="C119" s="20" t="s">
        <v>850</v>
      </c>
      <c r="D119" s="21" t="s">
        <v>851</v>
      </c>
      <c r="E119" s="35">
        <v>37204123</v>
      </c>
      <c r="F119" s="35">
        <f t="shared" si="19"/>
        <v>0</v>
      </c>
      <c r="G119" s="35">
        <v>0</v>
      </c>
      <c r="H119" s="35">
        <v>0</v>
      </c>
      <c r="I119" s="35">
        <f t="shared" si="21"/>
        <v>0</v>
      </c>
    </row>
    <row r="120" spans="2:9" x14ac:dyDescent="0.3">
      <c r="B120" s="15">
        <v>112</v>
      </c>
      <c r="C120" s="20" t="s">
        <v>852</v>
      </c>
      <c r="D120" s="21" t="s">
        <v>853</v>
      </c>
      <c r="E120" s="35">
        <v>0</v>
      </c>
      <c r="F120" s="35">
        <f t="shared" si="19"/>
        <v>0</v>
      </c>
      <c r="G120" s="35">
        <v>0</v>
      </c>
      <c r="H120" s="35">
        <v>0</v>
      </c>
      <c r="I120" s="35">
        <f t="shared" si="21"/>
        <v>0</v>
      </c>
    </row>
    <row r="121" spans="2:9" ht="26.4" x14ac:dyDescent="0.3">
      <c r="B121" s="15">
        <v>113</v>
      </c>
      <c r="C121" s="20" t="s">
        <v>854</v>
      </c>
      <c r="D121" s="21" t="s">
        <v>855</v>
      </c>
      <c r="E121" s="35">
        <f>SUM(E122:E130)</f>
        <v>0</v>
      </c>
      <c r="F121" s="35">
        <f t="shared" ref="F121:H121" si="27">SUM(F122:F130)</f>
        <v>0</v>
      </c>
      <c r="G121" s="35">
        <f t="shared" si="27"/>
        <v>0</v>
      </c>
      <c r="H121" s="35">
        <f t="shared" si="27"/>
        <v>0</v>
      </c>
      <c r="I121" s="35">
        <f t="shared" si="21"/>
        <v>0</v>
      </c>
    </row>
    <row r="122" spans="2:9" x14ac:dyDescent="0.3">
      <c r="B122" s="15">
        <v>114</v>
      </c>
      <c r="C122" s="20" t="s">
        <v>856</v>
      </c>
      <c r="D122" s="21" t="s">
        <v>857</v>
      </c>
      <c r="E122" s="35">
        <v>0</v>
      </c>
      <c r="F122" s="35">
        <f t="shared" si="19"/>
        <v>0</v>
      </c>
      <c r="G122" s="35">
        <v>0</v>
      </c>
      <c r="H122" s="35">
        <v>0</v>
      </c>
      <c r="I122" s="35">
        <f t="shared" si="21"/>
        <v>0</v>
      </c>
    </row>
    <row r="123" spans="2:9" x14ac:dyDescent="0.3">
      <c r="B123" s="15">
        <v>115</v>
      </c>
      <c r="C123" s="20" t="s">
        <v>858</v>
      </c>
      <c r="D123" s="21" t="s">
        <v>859</v>
      </c>
      <c r="E123" s="35">
        <v>0</v>
      </c>
      <c r="F123" s="35">
        <f t="shared" si="19"/>
        <v>0</v>
      </c>
      <c r="G123" s="35">
        <v>0</v>
      </c>
      <c r="H123" s="35">
        <v>0</v>
      </c>
      <c r="I123" s="35">
        <f t="shared" si="21"/>
        <v>0</v>
      </c>
    </row>
    <row r="124" spans="2:9" x14ac:dyDescent="0.3">
      <c r="B124" s="15">
        <v>116</v>
      </c>
      <c r="C124" s="20" t="s">
        <v>860</v>
      </c>
      <c r="D124" s="21" t="s">
        <v>861</v>
      </c>
      <c r="E124" s="35">
        <v>0</v>
      </c>
      <c r="F124" s="35">
        <f t="shared" si="19"/>
        <v>0</v>
      </c>
      <c r="G124" s="35">
        <v>0</v>
      </c>
      <c r="H124" s="35">
        <v>0</v>
      </c>
      <c r="I124" s="35">
        <f t="shared" si="21"/>
        <v>0</v>
      </c>
    </row>
    <row r="125" spans="2:9" ht="26.4" x14ac:dyDescent="0.3">
      <c r="B125" s="15">
        <v>117</v>
      </c>
      <c r="C125" s="20" t="s">
        <v>862</v>
      </c>
      <c r="D125" s="21" t="s">
        <v>863</v>
      </c>
      <c r="E125" s="35">
        <v>0</v>
      </c>
      <c r="F125" s="35">
        <f t="shared" si="19"/>
        <v>0</v>
      </c>
      <c r="G125" s="35">
        <v>0</v>
      </c>
      <c r="H125" s="35">
        <v>0</v>
      </c>
      <c r="I125" s="35">
        <f t="shared" si="21"/>
        <v>0</v>
      </c>
    </row>
    <row r="126" spans="2:9" ht="26.4" x14ac:dyDescent="0.3">
      <c r="B126" s="15">
        <v>118</v>
      </c>
      <c r="C126" s="20" t="s">
        <v>864</v>
      </c>
      <c r="D126" s="21" t="s">
        <v>865</v>
      </c>
      <c r="E126" s="35">
        <v>0</v>
      </c>
      <c r="F126" s="35">
        <f t="shared" si="19"/>
        <v>0</v>
      </c>
      <c r="G126" s="35">
        <v>0</v>
      </c>
      <c r="H126" s="35">
        <f>G126</f>
        <v>0</v>
      </c>
      <c r="I126" s="35">
        <f t="shared" si="21"/>
        <v>0</v>
      </c>
    </row>
    <row r="127" spans="2:9" ht="26.4" x14ac:dyDescent="0.3">
      <c r="B127" s="15">
        <v>119</v>
      </c>
      <c r="C127" s="20" t="s">
        <v>866</v>
      </c>
      <c r="D127" s="21" t="s">
        <v>867</v>
      </c>
      <c r="E127" s="35">
        <v>0</v>
      </c>
      <c r="F127" s="35">
        <f t="shared" si="19"/>
        <v>0</v>
      </c>
      <c r="G127" s="35">
        <v>0</v>
      </c>
      <c r="H127" s="35">
        <f>G127</f>
        <v>0</v>
      </c>
      <c r="I127" s="35">
        <f t="shared" si="21"/>
        <v>0</v>
      </c>
    </row>
    <row r="128" spans="2:9" ht="26.4" x14ac:dyDescent="0.3">
      <c r="B128" s="15">
        <v>120</v>
      </c>
      <c r="C128" s="20" t="s">
        <v>868</v>
      </c>
      <c r="D128" s="21" t="s">
        <v>869</v>
      </c>
      <c r="E128" s="35">
        <v>0</v>
      </c>
      <c r="F128" s="35">
        <f t="shared" si="19"/>
        <v>0</v>
      </c>
      <c r="G128" s="35">
        <v>0</v>
      </c>
      <c r="H128" s="35">
        <v>0</v>
      </c>
      <c r="I128" s="35">
        <f t="shared" si="21"/>
        <v>0</v>
      </c>
    </row>
    <row r="129" spans="2:9" x14ac:dyDescent="0.3">
      <c r="B129" s="15">
        <v>121</v>
      </c>
      <c r="C129" s="20" t="s">
        <v>870</v>
      </c>
      <c r="D129" s="21" t="s">
        <v>871</v>
      </c>
      <c r="E129" s="35">
        <v>0</v>
      </c>
      <c r="F129" s="35">
        <f t="shared" si="19"/>
        <v>0</v>
      </c>
      <c r="G129" s="35">
        <v>0</v>
      </c>
      <c r="H129" s="35">
        <v>0</v>
      </c>
      <c r="I129" s="35">
        <f t="shared" si="21"/>
        <v>0</v>
      </c>
    </row>
    <row r="130" spans="2:9" x14ac:dyDescent="0.3">
      <c r="B130" s="15">
        <v>122</v>
      </c>
      <c r="C130" s="20" t="s">
        <v>872</v>
      </c>
      <c r="D130" s="21" t="s">
        <v>873</v>
      </c>
      <c r="E130" s="35">
        <v>0</v>
      </c>
      <c r="F130" s="35">
        <f t="shared" ref="F130:F149" si="28">H130</f>
        <v>0</v>
      </c>
      <c r="G130" s="35">
        <v>0</v>
      </c>
      <c r="H130" s="35">
        <v>0</v>
      </c>
      <c r="I130" s="35">
        <f t="shared" si="21"/>
        <v>0</v>
      </c>
    </row>
    <row r="131" spans="2:9" x14ac:dyDescent="0.3">
      <c r="B131" s="15">
        <v>123</v>
      </c>
      <c r="C131" s="20" t="s">
        <v>874</v>
      </c>
      <c r="D131" s="21" t="s">
        <v>875</v>
      </c>
      <c r="E131" s="35">
        <f>SUM(E132:E136)</f>
        <v>0</v>
      </c>
      <c r="F131" s="35">
        <f t="shared" ref="F131:H131" si="29">SUM(F132:F136)</f>
        <v>0</v>
      </c>
      <c r="G131" s="35">
        <f>SUM(G132:G136)</f>
        <v>0</v>
      </c>
      <c r="H131" s="35">
        <f t="shared" si="29"/>
        <v>0</v>
      </c>
      <c r="I131" s="35">
        <f t="shared" si="21"/>
        <v>0</v>
      </c>
    </row>
    <row r="132" spans="2:9" x14ac:dyDescent="0.3">
      <c r="B132" s="15">
        <v>124</v>
      </c>
      <c r="C132" s="20" t="s">
        <v>876</v>
      </c>
      <c r="D132" s="21" t="s">
        <v>877</v>
      </c>
      <c r="E132" s="35">
        <v>0</v>
      </c>
      <c r="F132" s="35">
        <f t="shared" si="28"/>
        <v>0</v>
      </c>
      <c r="G132" s="35">
        <v>0</v>
      </c>
      <c r="H132" s="35">
        <v>0</v>
      </c>
      <c r="I132" s="35">
        <f t="shared" si="21"/>
        <v>0</v>
      </c>
    </row>
    <row r="133" spans="2:9" x14ac:dyDescent="0.3">
      <c r="B133" s="15">
        <v>125</v>
      </c>
      <c r="C133" s="20" t="s">
        <v>878</v>
      </c>
      <c r="D133" s="21" t="s">
        <v>879</v>
      </c>
      <c r="E133" s="35">
        <v>0</v>
      </c>
      <c r="F133" s="35">
        <f t="shared" si="28"/>
        <v>0</v>
      </c>
      <c r="G133" s="35">
        <v>0</v>
      </c>
      <c r="H133" s="35">
        <v>0</v>
      </c>
      <c r="I133" s="35">
        <f t="shared" si="21"/>
        <v>0</v>
      </c>
    </row>
    <row r="134" spans="2:9" ht="26.4" x14ac:dyDescent="0.3">
      <c r="B134" s="15">
        <v>126</v>
      </c>
      <c r="C134" s="20" t="s">
        <v>880</v>
      </c>
      <c r="D134" s="21" t="s">
        <v>881</v>
      </c>
      <c r="E134" s="35">
        <v>0</v>
      </c>
      <c r="F134" s="35">
        <f t="shared" si="28"/>
        <v>0</v>
      </c>
      <c r="G134" s="35">
        <v>0</v>
      </c>
      <c r="H134" s="35">
        <v>0</v>
      </c>
      <c r="I134" s="35">
        <f t="shared" si="21"/>
        <v>0</v>
      </c>
    </row>
    <row r="135" spans="2:9" x14ac:dyDescent="0.3">
      <c r="B135" s="15">
        <v>127</v>
      </c>
      <c r="C135" s="20" t="s">
        <v>882</v>
      </c>
      <c r="D135" s="21" t="s">
        <v>883</v>
      </c>
      <c r="E135" s="35">
        <v>0</v>
      </c>
      <c r="F135" s="35">
        <f t="shared" si="28"/>
        <v>0</v>
      </c>
      <c r="G135" s="35">
        <v>0</v>
      </c>
      <c r="H135" s="35">
        <v>0</v>
      </c>
      <c r="I135" s="35">
        <f t="shared" si="21"/>
        <v>0</v>
      </c>
    </row>
    <row r="136" spans="2:9" ht="26.4" x14ac:dyDescent="0.3">
      <c r="B136" s="15">
        <v>128</v>
      </c>
      <c r="C136" s="20" t="s">
        <v>884</v>
      </c>
      <c r="D136" s="21" t="s">
        <v>885</v>
      </c>
      <c r="E136" s="35">
        <v>0</v>
      </c>
      <c r="F136" s="35">
        <f t="shared" si="28"/>
        <v>0</v>
      </c>
      <c r="G136" s="35">
        <v>0</v>
      </c>
      <c r="H136" s="35">
        <v>0</v>
      </c>
      <c r="I136" s="35">
        <f t="shared" si="21"/>
        <v>0</v>
      </c>
    </row>
    <row r="137" spans="2:9" x14ac:dyDescent="0.3">
      <c r="B137" s="15">
        <v>129</v>
      </c>
      <c r="C137" s="20" t="s">
        <v>886</v>
      </c>
      <c r="D137" s="21" t="s">
        <v>887</v>
      </c>
      <c r="E137" s="35">
        <v>0</v>
      </c>
      <c r="F137" s="35">
        <f t="shared" si="28"/>
        <v>0</v>
      </c>
      <c r="G137" s="35">
        <v>0</v>
      </c>
      <c r="H137" s="35">
        <v>0</v>
      </c>
      <c r="I137" s="35">
        <f t="shared" si="21"/>
        <v>0</v>
      </c>
    </row>
    <row r="138" spans="2:9" ht="26.4" x14ac:dyDescent="0.3">
      <c r="B138" s="15">
        <v>130</v>
      </c>
      <c r="C138" s="20" t="s">
        <v>888</v>
      </c>
      <c r="D138" s="21" t="s">
        <v>889</v>
      </c>
      <c r="E138" s="35">
        <v>0</v>
      </c>
      <c r="F138" s="35">
        <f t="shared" si="28"/>
        <v>0</v>
      </c>
      <c r="G138" s="35">
        <v>0</v>
      </c>
      <c r="H138" s="35">
        <v>0</v>
      </c>
      <c r="I138" s="35">
        <f t="shared" si="21"/>
        <v>0</v>
      </c>
    </row>
    <row r="139" spans="2:9" ht="26.4" x14ac:dyDescent="0.3">
      <c r="B139" s="15">
        <v>131</v>
      </c>
      <c r="C139" s="20" t="s">
        <v>890</v>
      </c>
      <c r="D139" s="21" t="s">
        <v>891</v>
      </c>
      <c r="E139" s="35">
        <v>0</v>
      </c>
      <c r="F139" s="35">
        <f t="shared" si="28"/>
        <v>0</v>
      </c>
      <c r="G139" s="35">
        <v>0</v>
      </c>
      <c r="H139" s="35">
        <v>0</v>
      </c>
      <c r="I139" s="35">
        <f t="shared" ref="I139:I184" si="30">H139</f>
        <v>0</v>
      </c>
    </row>
    <row r="140" spans="2:9" ht="26.4" x14ac:dyDescent="0.3">
      <c r="B140" s="15">
        <v>132</v>
      </c>
      <c r="C140" s="20" t="s">
        <v>892</v>
      </c>
      <c r="D140" s="21" t="s">
        <v>893</v>
      </c>
      <c r="E140" s="35">
        <v>0</v>
      </c>
      <c r="F140" s="35">
        <f t="shared" si="28"/>
        <v>0</v>
      </c>
      <c r="G140" s="35">
        <v>0</v>
      </c>
      <c r="H140" s="35">
        <v>0</v>
      </c>
      <c r="I140" s="35">
        <f t="shared" si="30"/>
        <v>0</v>
      </c>
    </row>
    <row r="141" spans="2:9" x14ac:dyDescent="0.3">
      <c r="B141" s="15">
        <v>133</v>
      </c>
      <c r="C141" s="20" t="s">
        <v>894</v>
      </c>
      <c r="D141" s="21" t="s">
        <v>895</v>
      </c>
      <c r="E141" s="35">
        <v>0</v>
      </c>
      <c r="F141" s="35">
        <f t="shared" si="28"/>
        <v>0</v>
      </c>
      <c r="G141" s="35">
        <v>0</v>
      </c>
      <c r="H141" s="35">
        <v>0</v>
      </c>
      <c r="I141" s="35">
        <f t="shared" si="30"/>
        <v>0</v>
      </c>
    </row>
    <row r="142" spans="2:9" ht="26.4" x14ac:dyDescent="0.3">
      <c r="B142" s="15">
        <v>134</v>
      </c>
      <c r="C142" s="20" t="s">
        <v>896</v>
      </c>
      <c r="D142" s="21" t="s">
        <v>897</v>
      </c>
      <c r="E142" s="35">
        <v>0</v>
      </c>
      <c r="F142" s="35">
        <f t="shared" si="28"/>
        <v>0</v>
      </c>
      <c r="G142" s="35">
        <v>0</v>
      </c>
      <c r="H142" s="35">
        <v>0</v>
      </c>
      <c r="I142" s="35">
        <f t="shared" si="30"/>
        <v>0</v>
      </c>
    </row>
    <row r="143" spans="2:9" ht="26.4" x14ac:dyDescent="0.3">
      <c r="B143" s="15">
        <v>135</v>
      </c>
      <c r="C143" s="20" t="s">
        <v>898</v>
      </c>
      <c r="D143" s="21" t="s">
        <v>899</v>
      </c>
      <c r="E143" s="35">
        <v>0</v>
      </c>
      <c r="F143" s="35">
        <f t="shared" si="28"/>
        <v>0</v>
      </c>
      <c r="G143" s="35">
        <v>0</v>
      </c>
      <c r="H143" s="35">
        <v>0</v>
      </c>
      <c r="I143" s="35">
        <f t="shared" si="30"/>
        <v>0</v>
      </c>
    </row>
    <row r="144" spans="2:9" x14ac:dyDescent="0.3">
      <c r="B144" s="15">
        <v>136</v>
      </c>
      <c r="C144" s="20" t="s">
        <v>900</v>
      </c>
      <c r="D144" s="21" t="s">
        <v>901</v>
      </c>
      <c r="E144" s="35">
        <v>0</v>
      </c>
      <c r="F144" s="35">
        <f t="shared" si="28"/>
        <v>0</v>
      </c>
      <c r="G144" s="35">
        <v>0</v>
      </c>
      <c r="H144" s="35">
        <v>0</v>
      </c>
      <c r="I144" s="35">
        <f t="shared" si="30"/>
        <v>0</v>
      </c>
    </row>
    <row r="145" spans="2:9" x14ac:dyDescent="0.3">
      <c r="B145" s="15">
        <v>137</v>
      </c>
      <c r="C145" s="20" t="s">
        <v>902</v>
      </c>
      <c r="D145" s="21" t="s">
        <v>903</v>
      </c>
      <c r="E145" s="35">
        <v>0</v>
      </c>
      <c r="F145" s="35">
        <f t="shared" si="28"/>
        <v>0</v>
      </c>
      <c r="G145" s="35">
        <f>SUM(G146:G149)</f>
        <v>0</v>
      </c>
      <c r="H145" s="35">
        <v>0</v>
      </c>
      <c r="I145" s="35">
        <f t="shared" si="30"/>
        <v>0</v>
      </c>
    </row>
    <row r="146" spans="2:9" x14ac:dyDescent="0.3">
      <c r="B146" s="15">
        <v>138</v>
      </c>
      <c r="C146" s="20" t="s">
        <v>904</v>
      </c>
      <c r="D146" s="21" t="s">
        <v>905</v>
      </c>
      <c r="E146" s="35">
        <v>0</v>
      </c>
      <c r="F146" s="35">
        <f t="shared" si="28"/>
        <v>0</v>
      </c>
      <c r="G146" s="35">
        <v>0</v>
      </c>
      <c r="H146" s="35">
        <v>0</v>
      </c>
      <c r="I146" s="35">
        <f t="shared" si="30"/>
        <v>0</v>
      </c>
    </row>
    <row r="147" spans="2:9" x14ac:dyDescent="0.3">
      <c r="B147" s="15">
        <v>139</v>
      </c>
      <c r="C147" s="20" t="s">
        <v>906</v>
      </c>
      <c r="D147" s="21" t="s">
        <v>907</v>
      </c>
      <c r="E147" s="35">
        <v>0</v>
      </c>
      <c r="F147" s="35">
        <f t="shared" si="28"/>
        <v>0</v>
      </c>
      <c r="G147" s="35">
        <v>0</v>
      </c>
      <c r="H147" s="35">
        <f>G147</f>
        <v>0</v>
      </c>
      <c r="I147" s="35">
        <f t="shared" si="30"/>
        <v>0</v>
      </c>
    </row>
    <row r="148" spans="2:9" x14ac:dyDescent="0.3">
      <c r="B148" s="15">
        <v>140</v>
      </c>
      <c r="C148" s="20" t="s">
        <v>908</v>
      </c>
      <c r="D148" s="21" t="s">
        <v>909</v>
      </c>
      <c r="E148" s="35">
        <v>0</v>
      </c>
      <c r="F148" s="35">
        <f t="shared" si="28"/>
        <v>0</v>
      </c>
      <c r="G148" s="35">
        <v>0</v>
      </c>
      <c r="H148" s="35">
        <v>0</v>
      </c>
      <c r="I148" s="35">
        <f t="shared" si="30"/>
        <v>0</v>
      </c>
    </row>
    <row r="149" spans="2:9" ht="26.4" x14ac:dyDescent="0.3">
      <c r="B149" s="15">
        <v>141</v>
      </c>
      <c r="C149" s="20" t="s">
        <v>910</v>
      </c>
      <c r="D149" s="21" t="s">
        <v>911</v>
      </c>
      <c r="E149" s="35">
        <v>0</v>
      </c>
      <c r="F149" s="35">
        <f t="shared" si="28"/>
        <v>0</v>
      </c>
      <c r="G149" s="35">
        <v>0</v>
      </c>
      <c r="H149" s="35">
        <v>0</v>
      </c>
      <c r="I149" s="35">
        <f t="shared" si="30"/>
        <v>0</v>
      </c>
    </row>
    <row r="150" spans="2:9" s="41" customFormat="1" x14ac:dyDescent="0.3">
      <c r="B150" s="15">
        <v>142</v>
      </c>
      <c r="C150" s="40" t="s">
        <v>912</v>
      </c>
      <c r="D150" s="43" t="s">
        <v>913</v>
      </c>
      <c r="E150" s="33">
        <f>E110+E112+E114+E121+E131+E137+E141+E145</f>
        <v>37212123</v>
      </c>
      <c r="F150" s="33">
        <f t="shared" ref="F150:H150" si="31">F110+F112+F114+F121+F131+F137+F141+F145</f>
        <v>0</v>
      </c>
      <c r="G150" s="33">
        <f t="shared" si="31"/>
        <v>0</v>
      </c>
      <c r="H150" s="33">
        <f t="shared" si="31"/>
        <v>0</v>
      </c>
      <c r="I150" s="35">
        <f t="shared" si="30"/>
        <v>0</v>
      </c>
    </row>
    <row r="151" spans="2:9" x14ac:dyDescent="0.3">
      <c r="B151" s="15">
        <v>143</v>
      </c>
      <c r="C151" s="20" t="s">
        <v>914</v>
      </c>
      <c r="D151" s="21" t="s">
        <v>915</v>
      </c>
      <c r="E151" s="35">
        <f>SUM(E152:E157)</f>
        <v>77101</v>
      </c>
      <c r="F151" s="35">
        <f t="shared" ref="F151:H151" si="32">SUM(F152:F157)</f>
        <v>1186953</v>
      </c>
      <c r="G151" s="35">
        <f t="shared" si="32"/>
        <v>1186953</v>
      </c>
      <c r="H151" s="35">
        <f t="shared" si="32"/>
        <v>1186953</v>
      </c>
      <c r="I151" s="35">
        <f t="shared" si="30"/>
        <v>1186953</v>
      </c>
    </row>
    <row r="152" spans="2:9" x14ac:dyDescent="0.3">
      <c r="B152" s="15">
        <v>144</v>
      </c>
      <c r="C152" s="20" t="s">
        <v>916</v>
      </c>
      <c r="D152" s="21" t="s">
        <v>917</v>
      </c>
      <c r="E152" s="35">
        <v>0</v>
      </c>
      <c r="F152" s="35">
        <f t="shared" ref="F152:F165" si="33">H152</f>
        <v>0</v>
      </c>
      <c r="G152" s="35">
        <v>0</v>
      </c>
      <c r="H152" s="35">
        <v>0</v>
      </c>
      <c r="I152" s="35">
        <f t="shared" si="30"/>
        <v>0</v>
      </c>
    </row>
    <row r="153" spans="2:9" ht="26.4" x14ac:dyDescent="0.3">
      <c r="B153" s="15">
        <v>145</v>
      </c>
      <c r="C153" s="20" t="s">
        <v>918</v>
      </c>
      <c r="D153" s="21" t="s">
        <v>919</v>
      </c>
      <c r="E153" s="35">
        <v>0</v>
      </c>
      <c r="F153" s="35">
        <f t="shared" si="33"/>
        <v>0</v>
      </c>
      <c r="G153" s="35">
        <v>0</v>
      </c>
      <c r="H153" s="35">
        <v>0</v>
      </c>
      <c r="I153" s="35">
        <f t="shared" si="30"/>
        <v>0</v>
      </c>
    </row>
    <row r="154" spans="2:9" x14ac:dyDescent="0.3">
      <c r="B154" s="15">
        <v>146</v>
      </c>
      <c r="C154" s="20" t="s">
        <v>920</v>
      </c>
      <c r="D154" s="21" t="s">
        <v>921</v>
      </c>
      <c r="E154" s="35">
        <v>0</v>
      </c>
      <c r="F154" s="35">
        <f t="shared" si="33"/>
        <v>193080</v>
      </c>
      <c r="G154" s="35">
        <v>193080</v>
      </c>
      <c r="H154" s="35">
        <v>193080</v>
      </c>
      <c r="I154" s="35">
        <f t="shared" si="30"/>
        <v>193080</v>
      </c>
    </row>
    <row r="155" spans="2:9" ht="26.4" x14ac:dyDescent="0.3">
      <c r="B155" s="15">
        <v>147</v>
      </c>
      <c r="C155" s="20" t="s">
        <v>922</v>
      </c>
      <c r="D155" s="21" t="s">
        <v>923</v>
      </c>
      <c r="E155" s="35">
        <v>0</v>
      </c>
      <c r="F155" s="35">
        <f t="shared" si="33"/>
        <v>500000</v>
      </c>
      <c r="G155" s="35">
        <v>500000</v>
      </c>
      <c r="H155" s="35">
        <v>500000</v>
      </c>
      <c r="I155" s="35">
        <f t="shared" si="30"/>
        <v>500000</v>
      </c>
    </row>
    <row r="156" spans="2:9" x14ac:dyDescent="0.3">
      <c r="B156" s="15">
        <v>148</v>
      </c>
      <c r="C156" s="20" t="s">
        <v>924</v>
      </c>
      <c r="D156" s="21" t="s">
        <v>925</v>
      </c>
      <c r="E156" s="35">
        <v>0</v>
      </c>
      <c r="F156" s="35">
        <f t="shared" si="33"/>
        <v>370000</v>
      </c>
      <c r="G156" s="35">
        <v>370000</v>
      </c>
      <c r="H156" s="35">
        <v>370000</v>
      </c>
      <c r="I156" s="35">
        <f t="shared" si="30"/>
        <v>370000</v>
      </c>
    </row>
    <row r="157" spans="2:9" x14ac:dyDescent="0.3">
      <c r="B157" s="15">
        <v>149</v>
      </c>
      <c r="C157" s="20" t="s">
        <v>926</v>
      </c>
      <c r="D157" s="21" t="s">
        <v>927</v>
      </c>
      <c r="E157" s="35">
        <v>77101</v>
      </c>
      <c r="F157" s="35">
        <f t="shared" si="33"/>
        <v>123873</v>
      </c>
      <c r="G157" s="35">
        <v>123873</v>
      </c>
      <c r="H157" s="35">
        <v>123873</v>
      </c>
      <c r="I157" s="35">
        <f t="shared" si="30"/>
        <v>123873</v>
      </c>
    </row>
    <row r="158" spans="2:9" x14ac:dyDescent="0.3">
      <c r="B158" s="15">
        <v>150</v>
      </c>
      <c r="C158" s="20" t="s">
        <v>928</v>
      </c>
      <c r="D158" s="21" t="s">
        <v>929</v>
      </c>
      <c r="E158" s="35">
        <v>0</v>
      </c>
      <c r="F158" s="35">
        <f t="shared" si="33"/>
        <v>0</v>
      </c>
      <c r="G158" s="35">
        <v>0</v>
      </c>
      <c r="H158" s="35">
        <f>G158</f>
        <v>0</v>
      </c>
      <c r="I158" s="35">
        <f t="shared" si="30"/>
        <v>0</v>
      </c>
    </row>
    <row r="159" spans="2:9" x14ac:dyDescent="0.3">
      <c r="B159" s="15">
        <v>151</v>
      </c>
      <c r="C159" s="20" t="s">
        <v>930</v>
      </c>
      <c r="D159" s="21" t="s">
        <v>931</v>
      </c>
      <c r="E159" s="35">
        <v>0</v>
      </c>
      <c r="F159" s="35">
        <f t="shared" si="33"/>
        <v>0</v>
      </c>
      <c r="G159" s="35">
        <v>0</v>
      </c>
      <c r="H159" s="35">
        <f t="shared" ref="H159:H165" si="34">G159</f>
        <v>0</v>
      </c>
      <c r="I159" s="35">
        <f t="shared" si="30"/>
        <v>0</v>
      </c>
    </row>
    <row r="160" spans="2:9" x14ac:dyDescent="0.3">
      <c r="B160" s="15">
        <v>152</v>
      </c>
      <c r="C160" s="20" t="s">
        <v>932</v>
      </c>
      <c r="D160" s="21" t="s">
        <v>933</v>
      </c>
      <c r="E160" s="35">
        <v>1250000</v>
      </c>
      <c r="F160" s="35">
        <f t="shared" si="33"/>
        <v>1250000</v>
      </c>
      <c r="G160" s="35">
        <v>1250000</v>
      </c>
      <c r="H160" s="35">
        <f t="shared" si="34"/>
        <v>1250000</v>
      </c>
      <c r="I160" s="35">
        <f t="shared" si="30"/>
        <v>1250000</v>
      </c>
    </row>
    <row r="161" spans="2:9" x14ac:dyDescent="0.3">
      <c r="B161" s="15">
        <v>153</v>
      </c>
      <c r="C161" s="20" t="s">
        <v>934</v>
      </c>
      <c r="D161" s="21" t="s">
        <v>935</v>
      </c>
      <c r="E161" s="35">
        <v>0</v>
      </c>
      <c r="F161" s="35">
        <f t="shared" si="33"/>
        <v>0</v>
      </c>
      <c r="G161" s="35">
        <v>0</v>
      </c>
      <c r="H161" s="35">
        <f t="shared" si="34"/>
        <v>0</v>
      </c>
      <c r="I161" s="35">
        <f t="shared" si="30"/>
        <v>0</v>
      </c>
    </row>
    <row r="162" spans="2:9" ht="26.4" x14ac:dyDescent="0.3">
      <c r="B162" s="15">
        <v>154</v>
      </c>
      <c r="C162" s="20" t="s">
        <v>936</v>
      </c>
      <c r="D162" s="21" t="s">
        <v>937</v>
      </c>
      <c r="E162" s="35">
        <v>0</v>
      </c>
      <c r="F162" s="35">
        <f t="shared" si="33"/>
        <v>0</v>
      </c>
      <c r="G162" s="35">
        <v>0</v>
      </c>
      <c r="H162" s="35">
        <f t="shared" si="34"/>
        <v>0</v>
      </c>
      <c r="I162" s="35">
        <f t="shared" si="30"/>
        <v>0</v>
      </c>
    </row>
    <row r="163" spans="2:9" x14ac:dyDescent="0.3">
      <c r="B163" s="15">
        <v>155</v>
      </c>
      <c r="C163" s="20" t="s">
        <v>938</v>
      </c>
      <c r="D163" s="21" t="s">
        <v>939</v>
      </c>
      <c r="E163" s="35">
        <v>71885</v>
      </c>
      <c r="F163" s="35">
        <f t="shared" si="33"/>
        <v>67785</v>
      </c>
      <c r="G163" s="35">
        <v>67785</v>
      </c>
      <c r="H163" s="35">
        <f t="shared" si="34"/>
        <v>67785</v>
      </c>
      <c r="I163" s="35">
        <f t="shared" si="30"/>
        <v>67785</v>
      </c>
    </row>
    <row r="164" spans="2:9" x14ac:dyDescent="0.3">
      <c r="B164" s="15">
        <v>156</v>
      </c>
      <c r="C164" s="20" t="s">
        <v>940</v>
      </c>
      <c r="D164" s="21" t="s">
        <v>941</v>
      </c>
      <c r="E164" s="35">
        <v>0</v>
      </c>
      <c r="F164" s="35">
        <f t="shared" si="33"/>
        <v>0</v>
      </c>
      <c r="G164" s="35">
        <v>0</v>
      </c>
      <c r="H164" s="35">
        <f t="shared" si="34"/>
        <v>0</v>
      </c>
      <c r="I164" s="35">
        <f t="shared" si="30"/>
        <v>0</v>
      </c>
    </row>
    <row r="165" spans="2:9" x14ac:dyDescent="0.3">
      <c r="B165" s="15">
        <v>157</v>
      </c>
      <c r="C165" s="20" t="s">
        <v>942</v>
      </c>
      <c r="D165" s="21" t="s">
        <v>943</v>
      </c>
      <c r="E165" s="35">
        <v>0</v>
      </c>
      <c r="F165" s="35">
        <f t="shared" si="33"/>
        <v>0</v>
      </c>
      <c r="G165" s="35">
        <v>0</v>
      </c>
      <c r="H165" s="35">
        <f t="shared" si="34"/>
        <v>0</v>
      </c>
      <c r="I165" s="35">
        <f t="shared" si="30"/>
        <v>0</v>
      </c>
    </row>
    <row r="166" spans="2:9" s="41" customFormat="1" x14ac:dyDescent="0.3">
      <c r="B166" s="15">
        <v>158</v>
      </c>
      <c r="C166" s="40" t="s">
        <v>944</v>
      </c>
      <c r="D166" s="43" t="s">
        <v>945</v>
      </c>
      <c r="E166" s="33">
        <f>E151+E158+E159+E160+E161+E162+E163+E164+E165</f>
        <v>1398986</v>
      </c>
      <c r="F166" s="33">
        <f t="shared" ref="F166:H166" si="35">F151+F158+F159+F160+F161+F162+F163+F164+F165</f>
        <v>2504738</v>
      </c>
      <c r="G166" s="33">
        <f>G151+G158+G159+G160+G161+G162+G163+G164+G165</f>
        <v>2504738</v>
      </c>
      <c r="H166" s="33">
        <f t="shared" si="35"/>
        <v>2504738</v>
      </c>
      <c r="I166" s="33">
        <f t="shared" si="30"/>
        <v>2504738</v>
      </c>
    </row>
    <row r="167" spans="2:9" x14ac:dyDescent="0.3">
      <c r="B167" s="15">
        <v>159</v>
      </c>
      <c r="C167" s="40" t="s">
        <v>405</v>
      </c>
      <c r="D167" s="43" t="s">
        <v>946</v>
      </c>
      <c r="E167" s="33">
        <f>E109+E150+E166</f>
        <v>77409569</v>
      </c>
      <c r="F167" s="33">
        <f t="shared" ref="F167:H167" si="36">F109+F150+F166</f>
        <v>77812815</v>
      </c>
      <c r="G167" s="33">
        <f t="shared" si="36"/>
        <v>111699312</v>
      </c>
      <c r="H167" s="33">
        <f t="shared" si="36"/>
        <v>77812815</v>
      </c>
      <c r="I167" s="33">
        <f t="shared" si="30"/>
        <v>77812815</v>
      </c>
    </row>
    <row r="168" spans="2:9" x14ac:dyDescent="0.3">
      <c r="B168" s="15">
        <v>160</v>
      </c>
      <c r="C168" s="20" t="s">
        <v>947</v>
      </c>
      <c r="D168" s="21" t="s">
        <v>948</v>
      </c>
      <c r="E168" s="35">
        <v>0</v>
      </c>
      <c r="F168" s="35">
        <f t="shared" ref="F168:F177" si="37">H168</f>
        <v>0</v>
      </c>
      <c r="G168" s="35">
        <v>0</v>
      </c>
      <c r="H168" s="35">
        <f>G168</f>
        <v>0</v>
      </c>
      <c r="I168" s="35">
        <f t="shared" si="30"/>
        <v>0</v>
      </c>
    </row>
    <row r="169" spans="2:9" x14ac:dyDescent="0.3">
      <c r="B169" s="15">
        <v>161</v>
      </c>
      <c r="C169" s="20" t="s">
        <v>949</v>
      </c>
      <c r="D169" s="21" t="s">
        <v>950</v>
      </c>
      <c r="E169" s="35">
        <v>1930036</v>
      </c>
      <c r="F169" s="35">
        <f t="shared" si="37"/>
        <v>2272452</v>
      </c>
      <c r="G169" s="35">
        <v>2272452</v>
      </c>
      <c r="H169" s="35">
        <f t="shared" ref="H169:H171" si="38">G169</f>
        <v>2272452</v>
      </c>
      <c r="I169" s="35">
        <f t="shared" si="30"/>
        <v>2272452</v>
      </c>
    </row>
    <row r="170" spans="2:9" x14ac:dyDescent="0.3">
      <c r="B170" s="15">
        <v>162</v>
      </c>
      <c r="C170" s="20" t="s">
        <v>951</v>
      </c>
      <c r="D170" s="21" t="s">
        <v>952</v>
      </c>
      <c r="E170" s="35">
        <v>0</v>
      </c>
      <c r="F170" s="35">
        <f t="shared" si="37"/>
        <v>0</v>
      </c>
      <c r="G170" s="35">
        <v>0</v>
      </c>
      <c r="H170" s="35">
        <f t="shared" si="38"/>
        <v>0</v>
      </c>
      <c r="I170" s="35">
        <f t="shared" si="30"/>
        <v>0</v>
      </c>
    </row>
    <row r="171" spans="2:9" x14ac:dyDescent="0.3">
      <c r="B171" s="15">
        <v>163</v>
      </c>
      <c r="C171" s="20" t="s">
        <v>953</v>
      </c>
      <c r="D171" s="21" t="s">
        <v>954</v>
      </c>
      <c r="E171" s="35">
        <v>0</v>
      </c>
      <c r="F171" s="35">
        <f t="shared" si="37"/>
        <v>0</v>
      </c>
      <c r="G171" s="35">
        <v>0</v>
      </c>
      <c r="H171" s="35">
        <f t="shared" si="38"/>
        <v>0</v>
      </c>
      <c r="I171" s="35">
        <f t="shared" si="30"/>
        <v>0</v>
      </c>
    </row>
    <row r="172" spans="2:9" s="41" customFormat="1" x14ac:dyDescent="0.3">
      <c r="B172" s="15">
        <v>164</v>
      </c>
      <c r="C172" s="40" t="s">
        <v>955</v>
      </c>
      <c r="D172" s="43" t="s">
        <v>956</v>
      </c>
      <c r="E172" s="33">
        <f>SUM(E168:E171)</f>
        <v>1930036</v>
      </c>
      <c r="F172" s="33">
        <f t="shared" ref="F172:H172" si="39">SUM(F168:F171)</f>
        <v>2272452</v>
      </c>
      <c r="G172" s="33">
        <f t="shared" si="39"/>
        <v>2272452</v>
      </c>
      <c r="H172" s="33">
        <f t="shared" si="39"/>
        <v>2272452</v>
      </c>
      <c r="I172" s="33">
        <f t="shared" si="30"/>
        <v>2272452</v>
      </c>
    </row>
    <row r="173" spans="2:9" x14ac:dyDescent="0.3">
      <c r="B173" s="15">
        <v>165</v>
      </c>
      <c r="C173" s="20" t="s">
        <v>957</v>
      </c>
      <c r="D173" s="21" t="s">
        <v>958</v>
      </c>
      <c r="E173" s="35">
        <v>0</v>
      </c>
      <c r="F173" s="35">
        <f t="shared" si="37"/>
        <v>0</v>
      </c>
      <c r="G173" s="35">
        <v>0</v>
      </c>
      <c r="H173" s="35">
        <f>G173</f>
        <v>0</v>
      </c>
      <c r="I173" s="35">
        <f t="shared" si="30"/>
        <v>0</v>
      </c>
    </row>
    <row r="174" spans="2:9" x14ac:dyDescent="0.3">
      <c r="B174" s="15">
        <v>166</v>
      </c>
      <c r="C174" s="20" t="s">
        <v>959</v>
      </c>
      <c r="D174" s="21" t="s">
        <v>960</v>
      </c>
      <c r="E174" s="35">
        <v>-1694415</v>
      </c>
      <c r="F174" s="35">
        <f t="shared" si="37"/>
        <v>-2952063</v>
      </c>
      <c r="G174" s="35">
        <v>-2952063</v>
      </c>
      <c r="H174" s="35">
        <f>G174</f>
        <v>-2952063</v>
      </c>
      <c r="I174" s="35">
        <f t="shared" si="30"/>
        <v>-2952063</v>
      </c>
    </row>
    <row r="175" spans="2:9" s="41" customFormat="1" x14ac:dyDescent="0.3">
      <c r="B175" s="15">
        <v>167</v>
      </c>
      <c r="C175" s="40" t="s">
        <v>961</v>
      </c>
      <c r="D175" s="43" t="s">
        <v>962</v>
      </c>
      <c r="E175" s="33">
        <f>SUM(E173:E174)</f>
        <v>-1694415</v>
      </c>
      <c r="F175" s="33">
        <f t="shared" ref="F175:H175" si="40">SUM(F173:F174)</f>
        <v>-2952063</v>
      </c>
      <c r="G175" s="33">
        <f t="shared" si="40"/>
        <v>-2952063</v>
      </c>
      <c r="H175" s="33">
        <f t="shared" si="40"/>
        <v>-2952063</v>
      </c>
      <c r="I175" s="33">
        <f t="shared" si="30"/>
        <v>-2952063</v>
      </c>
    </row>
    <row r="176" spans="2:9" x14ac:dyDescent="0.3">
      <c r="B176" s="15">
        <v>168</v>
      </c>
      <c r="C176" s="20" t="s">
        <v>963</v>
      </c>
      <c r="D176" s="21" t="s">
        <v>964</v>
      </c>
      <c r="E176" s="35">
        <v>0</v>
      </c>
      <c r="F176" s="35">
        <f t="shared" si="37"/>
        <v>0</v>
      </c>
      <c r="G176" s="35">
        <v>0</v>
      </c>
      <c r="H176" s="35">
        <f>G176</f>
        <v>0</v>
      </c>
      <c r="I176" s="33">
        <f t="shared" si="30"/>
        <v>0</v>
      </c>
    </row>
    <row r="177" spans="2:9" ht="26.4" x14ac:dyDescent="0.3">
      <c r="B177" s="15">
        <v>169</v>
      </c>
      <c r="C177" s="20" t="s">
        <v>965</v>
      </c>
      <c r="D177" s="21" t="s">
        <v>966</v>
      </c>
      <c r="E177" s="35">
        <v>0</v>
      </c>
      <c r="F177" s="35">
        <f t="shared" si="37"/>
        <v>0</v>
      </c>
      <c r="G177" s="35">
        <v>0</v>
      </c>
      <c r="H177" s="35">
        <f>G177</f>
        <v>0</v>
      </c>
      <c r="I177" s="33">
        <f t="shared" si="30"/>
        <v>0</v>
      </c>
    </row>
    <row r="178" spans="2:9" s="41" customFormat="1" x14ac:dyDescent="0.3">
      <c r="B178" s="15">
        <v>170</v>
      </c>
      <c r="C178" s="40" t="s">
        <v>967</v>
      </c>
      <c r="D178" s="43" t="s">
        <v>968</v>
      </c>
      <c r="E178" s="33">
        <f>SUM(E176:E177)</f>
        <v>0</v>
      </c>
      <c r="F178" s="33">
        <f t="shared" ref="F178:H178" si="41">SUM(F176:F177)</f>
        <v>0</v>
      </c>
      <c r="G178" s="33">
        <f t="shared" si="41"/>
        <v>0</v>
      </c>
      <c r="H178" s="33">
        <f t="shared" si="41"/>
        <v>0</v>
      </c>
      <c r="I178" s="33">
        <f t="shared" si="30"/>
        <v>0</v>
      </c>
    </row>
    <row r="179" spans="2:9" x14ac:dyDescent="0.3">
      <c r="B179" s="15">
        <v>171</v>
      </c>
      <c r="C179" s="40" t="s">
        <v>407</v>
      </c>
      <c r="D179" s="43" t="s">
        <v>969</v>
      </c>
      <c r="E179" s="33">
        <f>E172+E175+E178</f>
        <v>235621</v>
      </c>
      <c r="F179" s="33">
        <f t="shared" ref="F179:H179" si="42">F172+F175+F178</f>
        <v>-679611</v>
      </c>
      <c r="G179" s="33">
        <f t="shared" si="42"/>
        <v>-679611</v>
      </c>
      <c r="H179" s="33">
        <f t="shared" si="42"/>
        <v>-679611</v>
      </c>
      <c r="I179" s="33">
        <f t="shared" si="30"/>
        <v>-679611</v>
      </c>
    </row>
    <row r="180" spans="2:9" x14ac:dyDescent="0.3">
      <c r="B180" s="15">
        <v>172</v>
      </c>
      <c r="C180" s="20" t="s">
        <v>970</v>
      </c>
      <c r="D180" s="21" t="s">
        <v>971</v>
      </c>
      <c r="E180" s="35">
        <v>14059</v>
      </c>
      <c r="F180" s="35">
        <f t="shared" ref="F180:F182" si="43">H180</f>
        <v>0</v>
      </c>
      <c r="G180" s="35">
        <v>0</v>
      </c>
      <c r="H180" s="35">
        <f>G180</f>
        <v>0</v>
      </c>
      <c r="I180" s="33">
        <f t="shared" si="30"/>
        <v>0</v>
      </c>
    </row>
    <row r="181" spans="2:9" x14ac:dyDescent="0.3">
      <c r="B181" s="15">
        <v>173</v>
      </c>
      <c r="C181" s="20" t="s">
        <v>972</v>
      </c>
      <c r="D181" s="21" t="s">
        <v>973</v>
      </c>
      <c r="E181" s="35">
        <v>0</v>
      </c>
      <c r="F181" s="35">
        <f t="shared" si="43"/>
        <v>0</v>
      </c>
      <c r="G181" s="35">
        <v>0</v>
      </c>
      <c r="H181" s="35">
        <f t="shared" ref="H181:H182" si="44">G181</f>
        <v>0</v>
      </c>
      <c r="I181" s="33">
        <f t="shared" si="30"/>
        <v>0</v>
      </c>
    </row>
    <row r="182" spans="2:9" x14ac:dyDescent="0.3">
      <c r="B182" s="15">
        <v>174</v>
      </c>
      <c r="C182" s="20" t="s">
        <v>974</v>
      </c>
      <c r="D182" s="21" t="s">
        <v>975</v>
      </c>
      <c r="E182" s="35">
        <v>0</v>
      </c>
      <c r="F182" s="35">
        <f t="shared" si="43"/>
        <v>0</v>
      </c>
      <c r="G182" s="35">
        <v>0</v>
      </c>
      <c r="H182" s="35">
        <f t="shared" si="44"/>
        <v>0</v>
      </c>
      <c r="I182" s="33">
        <f t="shared" si="30"/>
        <v>0</v>
      </c>
    </row>
    <row r="183" spans="2:9" x14ac:dyDescent="0.3">
      <c r="B183" s="15">
        <v>175</v>
      </c>
      <c r="C183" s="40" t="s">
        <v>409</v>
      </c>
      <c r="D183" s="43" t="s">
        <v>976</v>
      </c>
      <c r="E183" s="33">
        <f>SUM(E180:E182)</f>
        <v>14059</v>
      </c>
      <c r="F183" s="33">
        <f t="shared" ref="F183:H183" si="45">SUM(F180:F182)</f>
        <v>0</v>
      </c>
      <c r="G183" s="33">
        <f t="shared" si="45"/>
        <v>0</v>
      </c>
      <c r="H183" s="33">
        <f t="shared" si="45"/>
        <v>0</v>
      </c>
      <c r="I183" s="33">
        <f t="shared" si="30"/>
        <v>0</v>
      </c>
    </row>
    <row r="184" spans="2:9" x14ac:dyDescent="0.3">
      <c r="B184" s="15">
        <v>176</v>
      </c>
      <c r="C184" s="103"/>
      <c r="D184" s="25" t="s">
        <v>977</v>
      </c>
      <c r="E184" s="33">
        <f>E37+E51+E65+E167+E179+E183</f>
        <v>3195877404</v>
      </c>
      <c r="F184" s="33">
        <f>F37+F51+F65+F167+F179+F183</f>
        <v>3146364934</v>
      </c>
      <c r="G184" s="33">
        <f>G37+G51+G65+G167+G179+G183</f>
        <v>4567189114</v>
      </c>
      <c r="H184" s="33">
        <f>H37+H51+H65+H167+H179+H183</f>
        <v>3146364934</v>
      </c>
      <c r="I184" s="33">
        <f t="shared" si="30"/>
        <v>3146364934</v>
      </c>
    </row>
    <row r="185" spans="2:9" s="29" customFormat="1" ht="5.0999999999999996" customHeight="1" x14ac:dyDescent="0.3">
      <c r="C185" s="26"/>
      <c r="D185" s="27"/>
      <c r="E185" s="28"/>
      <c r="F185" s="28"/>
      <c r="G185" s="28"/>
      <c r="H185" s="28"/>
      <c r="I185" s="28"/>
    </row>
    <row r="186" spans="2:9" x14ac:dyDescent="0.3">
      <c r="E186" s="2"/>
      <c r="F186" s="2"/>
      <c r="G186" s="2"/>
      <c r="H186" s="2"/>
      <c r="I186" s="2"/>
    </row>
  </sheetData>
  <mergeCells count="4">
    <mergeCell ref="B2:I2"/>
    <mergeCell ref="B4:I4"/>
    <mergeCell ref="B5:I5"/>
    <mergeCell ref="B6:I6"/>
  </mergeCells>
  <pageMargins left="0.7" right="0.7" top="0.75" bottom="0.75" header="0.3" footer="0.3"/>
  <pageSetup paperSize="9" scale="5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490835-8D75-4876-BA04-553F66AD0C41}">
  <dimension ref="B1:I86"/>
  <sheetViews>
    <sheetView view="pageBreakPreview" zoomScale="60" zoomScaleNormal="100" workbookViewId="0">
      <selection activeCell="B2" sqref="B2:F2"/>
    </sheetView>
  </sheetViews>
  <sheetFormatPr defaultColWidth="9" defaultRowHeight="13.2" x14ac:dyDescent="0.3"/>
  <cols>
    <col min="1" max="1" width="0.88671875" style="2" customWidth="1"/>
    <col min="2" max="2" width="3.6640625" style="2" customWidth="1"/>
    <col min="3" max="3" width="7.6640625" style="104" customWidth="1"/>
    <col min="4" max="4" width="70.6640625" style="2" customWidth="1"/>
    <col min="5" max="6" width="12.6640625" style="3" customWidth="1"/>
    <col min="7" max="7" width="0.88671875" style="3" customWidth="1"/>
    <col min="8" max="16384" width="9" style="2"/>
  </cols>
  <sheetData>
    <row r="1" spans="2:7" ht="5.0999999999999996" customHeight="1" x14ac:dyDescent="0.3">
      <c r="G1" s="101"/>
    </row>
    <row r="2" spans="2:7" ht="15" customHeight="1" x14ac:dyDescent="0.3">
      <c r="B2" s="118" t="s">
        <v>1127</v>
      </c>
      <c r="C2" s="118"/>
      <c r="D2" s="118"/>
      <c r="E2" s="118"/>
      <c r="F2" s="118"/>
      <c r="G2" s="101"/>
    </row>
    <row r="3" spans="2:7" s="30" customFormat="1" ht="15" customHeight="1" x14ac:dyDescent="0.3">
      <c r="C3" s="105"/>
      <c r="D3" s="5"/>
      <c r="E3" s="6"/>
      <c r="F3" s="6"/>
      <c r="G3" s="6"/>
    </row>
    <row r="4" spans="2:7" s="9" customFormat="1" ht="15" customHeight="1" x14ac:dyDescent="0.3">
      <c r="B4" s="119" t="s">
        <v>0</v>
      </c>
      <c r="C4" s="119"/>
      <c r="D4" s="119"/>
      <c r="E4" s="119"/>
      <c r="F4" s="119"/>
      <c r="G4" s="119"/>
    </row>
    <row r="5" spans="2:7" s="9" customFormat="1" ht="15" customHeight="1" x14ac:dyDescent="0.3">
      <c r="B5" s="119" t="s">
        <v>979</v>
      </c>
      <c r="C5" s="119"/>
      <c r="D5" s="119"/>
      <c r="E5" s="119"/>
      <c r="F5" s="119"/>
      <c r="G5" s="119"/>
    </row>
    <row r="6" spans="2:7" s="9" customFormat="1" ht="15" customHeight="1" x14ac:dyDescent="0.3">
      <c r="B6" s="121" t="s">
        <v>1</v>
      </c>
      <c r="C6" s="121"/>
      <c r="D6" s="121"/>
      <c r="E6" s="121"/>
      <c r="F6" s="121"/>
      <c r="G6" s="121"/>
    </row>
    <row r="7" spans="2:7" s="9" customFormat="1" ht="15" customHeight="1" x14ac:dyDescent="0.3">
      <c r="B7" s="8"/>
      <c r="C7" s="32"/>
      <c r="D7" s="8"/>
      <c r="E7" s="8"/>
      <c r="F7" s="8"/>
      <c r="G7" s="8"/>
    </row>
    <row r="8" spans="2:7" s="9" customFormat="1" x14ac:dyDescent="0.3">
      <c r="B8" s="14"/>
      <c r="C8" s="14" t="s">
        <v>3</v>
      </c>
      <c r="D8" s="14" t="s">
        <v>4</v>
      </c>
      <c r="E8" s="14" t="s">
        <v>5</v>
      </c>
      <c r="F8" s="14" t="s">
        <v>6</v>
      </c>
      <c r="G8" s="8"/>
    </row>
    <row r="9" spans="2:7" ht="26.4" x14ac:dyDescent="0.3">
      <c r="B9" s="15">
        <v>1</v>
      </c>
      <c r="C9" s="16" t="s">
        <v>980</v>
      </c>
      <c r="D9" s="17" t="s">
        <v>981</v>
      </c>
      <c r="E9" s="18" t="s">
        <v>632</v>
      </c>
      <c r="F9" s="18" t="s">
        <v>633</v>
      </c>
      <c r="G9" s="101"/>
    </row>
    <row r="10" spans="2:7" x14ac:dyDescent="0.3">
      <c r="B10" s="15">
        <v>2</v>
      </c>
      <c r="C10" s="106" t="s">
        <v>982</v>
      </c>
      <c r="D10" s="21" t="s">
        <v>983</v>
      </c>
      <c r="E10" s="35">
        <v>3971707988</v>
      </c>
      <c r="F10" s="35">
        <v>3971707988</v>
      </c>
      <c r="G10" s="107"/>
    </row>
    <row r="11" spans="2:7" x14ac:dyDescent="0.3">
      <c r="B11" s="15">
        <v>3</v>
      </c>
      <c r="C11" s="106" t="s">
        <v>984</v>
      </c>
      <c r="D11" s="21" t="s">
        <v>985</v>
      </c>
      <c r="E11" s="35">
        <v>93098914</v>
      </c>
      <c r="F11" s="35">
        <v>93098914</v>
      </c>
      <c r="G11" s="107"/>
    </row>
    <row r="12" spans="2:7" x14ac:dyDescent="0.3">
      <c r="B12" s="15">
        <v>4</v>
      </c>
      <c r="C12" s="106" t="s">
        <v>986</v>
      </c>
      <c r="D12" s="21" t="s">
        <v>987</v>
      </c>
      <c r="E12" s="35">
        <v>215162801</v>
      </c>
      <c r="F12" s="35">
        <v>215162801</v>
      </c>
      <c r="G12" s="107"/>
    </row>
    <row r="13" spans="2:7" s="41" customFormat="1" x14ac:dyDescent="0.3">
      <c r="B13" s="15">
        <v>5</v>
      </c>
      <c r="C13" s="106" t="s">
        <v>988</v>
      </c>
      <c r="D13" s="21" t="s">
        <v>989</v>
      </c>
      <c r="E13" s="35">
        <v>-1550749389</v>
      </c>
      <c r="F13" s="35">
        <v>-2909726710</v>
      </c>
      <c r="G13" s="107"/>
    </row>
    <row r="14" spans="2:7" x14ac:dyDescent="0.3">
      <c r="B14" s="15">
        <v>6</v>
      </c>
      <c r="C14" s="106" t="s">
        <v>990</v>
      </c>
      <c r="D14" s="21" t="s">
        <v>991</v>
      </c>
      <c r="E14" s="35">
        <v>0</v>
      </c>
      <c r="F14" s="35">
        <v>0</v>
      </c>
      <c r="G14" s="107"/>
    </row>
    <row r="15" spans="2:7" x14ac:dyDescent="0.3">
      <c r="B15" s="15">
        <v>7</v>
      </c>
      <c r="C15" s="106" t="s">
        <v>992</v>
      </c>
      <c r="D15" s="21" t="s">
        <v>993</v>
      </c>
      <c r="E15" s="35">
        <v>-1358977321</v>
      </c>
      <c r="F15" s="35">
        <v>40022394</v>
      </c>
      <c r="G15" s="107"/>
    </row>
    <row r="16" spans="2:7" x14ac:dyDescent="0.3">
      <c r="B16" s="15">
        <v>8</v>
      </c>
      <c r="C16" s="108" t="s">
        <v>411</v>
      </c>
      <c r="D16" s="43" t="s">
        <v>994</v>
      </c>
      <c r="E16" s="33">
        <f>SUM(E10:E15)</f>
        <v>1370242993</v>
      </c>
      <c r="F16" s="33">
        <f>SUM(F10:F15)</f>
        <v>1410265387</v>
      </c>
      <c r="G16" s="107"/>
    </row>
    <row r="17" spans="2:7" x14ac:dyDescent="0.3">
      <c r="B17" s="15">
        <v>9</v>
      </c>
      <c r="C17" s="106" t="s">
        <v>995</v>
      </c>
      <c r="D17" s="21" t="s">
        <v>996</v>
      </c>
      <c r="E17" s="35">
        <v>12975</v>
      </c>
      <c r="F17" s="35">
        <v>0</v>
      </c>
      <c r="G17" s="107"/>
    </row>
    <row r="18" spans="2:7" ht="26.4" x14ac:dyDescent="0.3">
      <c r="B18" s="15">
        <v>10</v>
      </c>
      <c r="C18" s="106" t="s">
        <v>997</v>
      </c>
      <c r="D18" s="21" t="s">
        <v>998</v>
      </c>
      <c r="E18" s="35">
        <v>0</v>
      </c>
      <c r="F18" s="35">
        <v>0</v>
      </c>
      <c r="G18" s="107"/>
    </row>
    <row r="19" spans="2:7" s="41" customFormat="1" x14ac:dyDescent="0.3">
      <c r="B19" s="15">
        <v>11</v>
      </c>
      <c r="C19" s="106" t="s">
        <v>999</v>
      </c>
      <c r="D19" s="21" t="s">
        <v>1000</v>
      </c>
      <c r="E19" s="35">
        <v>17881752</v>
      </c>
      <c r="F19" s="35">
        <v>16783718</v>
      </c>
      <c r="G19" s="107"/>
    </row>
    <row r="20" spans="2:7" x14ac:dyDescent="0.3">
      <c r="B20" s="15">
        <v>12</v>
      </c>
      <c r="C20" s="106" t="s">
        <v>1001</v>
      </c>
      <c r="D20" s="21" t="s">
        <v>1002</v>
      </c>
      <c r="E20" s="35">
        <v>0</v>
      </c>
      <c r="F20" s="35">
        <v>0</v>
      </c>
      <c r="G20" s="107"/>
    </row>
    <row r="21" spans="2:7" x14ac:dyDescent="0.3">
      <c r="B21" s="15">
        <v>13</v>
      </c>
      <c r="C21" s="106" t="s">
        <v>1003</v>
      </c>
      <c r="D21" s="21" t="s">
        <v>1004</v>
      </c>
      <c r="E21" s="35">
        <v>0</v>
      </c>
      <c r="F21" s="35">
        <v>0</v>
      </c>
      <c r="G21" s="107"/>
    </row>
    <row r="22" spans="2:7" ht="26.4" x14ac:dyDescent="0.3">
      <c r="B22" s="15">
        <v>14</v>
      </c>
      <c r="C22" s="106" t="s">
        <v>1005</v>
      </c>
      <c r="D22" s="21" t="s">
        <v>1006</v>
      </c>
      <c r="E22" s="35">
        <v>0</v>
      </c>
      <c r="F22" s="35">
        <v>0</v>
      </c>
      <c r="G22" s="107"/>
    </row>
    <row r="23" spans="2:7" x14ac:dyDescent="0.3">
      <c r="B23" s="15">
        <v>15</v>
      </c>
      <c r="C23" s="106" t="s">
        <v>1007</v>
      </c>
      <c r="D23" s="21" t="s">
        <v>1008</v>
      </c>
      <c r="E23" s="35">
        <v>0</v>
      </c>
      <c r="F23" s="35">
        <v>0</v>
      </c>
      <c r="G23" s="107"/>
    </row>
    <row r="24" spans="2:7" x14ac:dyDescent="0.3">
      <c r="B24" s="15">
        <v>16</v>
      </c>
      <c r="C24" s="106" t="s">
        <v>1009</v>
      </c>
      <c r="D24" s="21" t="s">
        <v>1010</v>
      </c>
      <c r="E24" s="35">
        <v>0</v>
      </c>
      <c r="F24" s="35">
        <v>0</v>
      </c>
      <c r="G24" s="107"/>
    </row>
    <row r="25" spans="2:7" x14ac:dyDescent="0.3">
      <c r="B25" s="15">
        <v>17</v>
      </c>
      <c r="C25" s="106" t="s">
        <v>1011</v>
      </c>
      <c r="D25" s="21" t="s">
        <v>1012</v>
      </c>
      <c r="E25" s="35">
        <v>0</v>
      </c>
      <c r="F25" s="35">
        <v>0</v>
      </c>
      <c r="G25" s="107"/>
    </row>
    <row r="26" spans="2:7" x14ac:dyDescent="0.3">
      <c r="B26" s="15">
        <v>18</v>
      </c>
      <c r="C26" s="106" t="s">
        <v>1013</v>
      </c>
      <c r="D26" s="21" t="s">
        <v>1014</v>
      </c>
      <c r="E26" s="35">
        <v>0</v>
      </c>
      <c r="F26" s="35">
        <v>0</v>
      </c>
      <c r="G26" s="107"/>
    </row>
    <row r="27" spans="2:7" ht="26.4" x14ac:dyDescent="0.3">
      <c r="B27" s="15">
        <v>19</v>
      </c>
      <c r="C27" s="106" t="s">
        <v>1015</v>
      </c>
      <c r="D27" s="21" t="s">
        <v>1016</v>
      </c>
      <c r="E27" s="35">
        <v>0</v>
      </c>
      <c r="F27" s="35">
        <v>0</v>
      </c>
      <c r="G27" s="107"/>
    </row>
    <row r="28" spans="2:7" x14ac:dyDescent="0.3">
      <c r="B28" s="15">
        <v>20</v>
      </c>
      <c r="C28" s="106" t="s">
        <v>1017</v>
      </c>
      <c r="D28" s="21" t="s">
        <v>1018</v>
      </c>
      <c r="E28" s="35">
        <v>0</v>
      </c>
      <c r="F28" s="35">
        <v>0</v>
      </c>
      <c r="G28" s="107"/>
    </row>
    <row r="29" spans="2:7" ht="26.4" x14ac:dyDescent="0.3">
      <c r="B29" s="15">
        <v>21</v>
      </c>
      <c r="C29" s="106" t="s">
        <v>1019</v>
      </c>
      <c r="D29" s="21" t="s">
        <v>1020</v>
      </c>
      <c r="E29" s="35">
        <v>0</v>
      </c>
      <c r="F29" s="35">
        <v>0</v>
      </c>
      <c r="G29" s="107"/>
    </row>
    <row r="30" spans="2:7" s="41" customFormat="1" ht="26.4" x14ac:dyDescent="0.3">
      <c r="B30" s="15">
        <v>22</v>
      </c>
      <c r="C30" s="106" t="s">
        <v>1021</v>
      </c>
      <c r="D30" s="21" t="s">
        <v>1022</v>
      </c>
      <c r="E30" s="35">
        <v>0</v>
      </c>
      <c r="F30" s="35">
        <v>0</v>
      </c>
      <c r="G30" s="107"/>
    </row>
    <row r="31" spans="2:7" ht="26.4" x14ac:dyDescent="0.3">
      <c r="B31" s="15">
        <v>23</v>
      </c>
      <c r="C31" s="106" t="s">
        <v>1023</v>
      </c>
      <c r="D31" s="21" t="s">
        <v>1024</v>
      </c>
      <c r="E31" s="35">
        <v>0</v>
      </c>
      <c r="F31" s="35">
        <v>0</v>
      </c>
      <c r="G31" s="107"/>
    </row>
    <row r="32" spans="2:7" x14ac:dyDescent="0.3">
      <c r="B32" s="15">
        <v>24</v>
      </c>
      <c r="C32" s="106" t="s">
        <v>1025</v>
      </c>
      <c r="D32" s="21" t="s">
        <v>1026</v>
      </c>
      <c r="E32" s="35">
        <v>0</v>
      </c>
      <c r="F32" s="35">
        <v>0</v>
      </c>
      <c r="G32" s="107"/>
    </row>
    <row r="33" spans="2:7" x14ac:dyDescent="0.3">
      <c r="B33" s="15">
        <v>25</v>
      </c>
      <c r="C33" s="106" t="s">
        <v>1027</v>
      </c>
      <c r="D33" s="21" t="s">
        <v>1028</v>
      </c>
      <c r="E33" s="35">
        <v>0</v>
      </c>
      <c r="F33" s="35">
        <v>0</v>
      </c>
      <c r="G33" s="107"/>
    </row>
    <row r="34" spans="2:7" x14ac:dyDescent="0.3">
      <c r="B34" s="15">
        <v>26</v>
      </c>
      <c r="C34" s="106" t="s">
        <v>1029</v>
      </c>
      <c r="D34" s="21" t="s">
        <v>1030</v>
      </c>
      <c r="E34" s="35">
        <v>0</v>
      </c>
      <c r="F34" s="35">
        <v>0</v>
      </c>
      <c r="G34" s="107"/>
    </row>
    <row r="35" spans="2:7" x14ac:dyDescent="0.3">
      <c r="B35" s="15">
        <v>27</v>
      </c>
      <c r="C35" s="106" t="s">
        <v>1031</v>
      </c>
      <c r="D35" s="21" t="s">
        <v>1032</v>
      </c>
      <c r="E35" s="35">
        <v>0</v>
      </c>
      <c r="F35" s="35">
        <v>0</v>
      </c>
      <c r="G35" s="107"/>
    </row>
    <row r="36" spans="2:7" s="41" customFormat="1" x14ac:dyDescent="0.3">
      <c r="B36" s="15">
        <v>28</v>
      </c>
      <c r="C36" s="106" t="s">
        <v>1033</v>
      </c>
      <c r="D36" s="21" t="s">
        <v>1034</v>
      </c>
      <c r="E36" s="35">
        <v>0</v>
      </c>
      <c r="F36" s="35">
        <v>0</v>
      </c>
      <c r="G36" s="107"/>
    </row>
    <row r="37" spans="2:7" x14ac:dyDescent="0.3">
      <c r="B37" s="15">
        <v>29</v>
      </c>
      <c r="C37" s="106" t="s">
        <v>1035</v>
      </c>
      <c r="D37" s="21" t="s">
        <v>1036</v>
      </c>
      <c r="E37" s="35">
        <v>0</v>
      </c>
      <c r="F37" s="35">
        <v>0</v>
      </c>
      <c r="G37" s="107"/>
    </row>
    <row r="38" spans="2:7" x14ac:dyDescent="0.3">
      <c r="B38" s="15">
        <v>30</v>
      </c>
      <c r="C38" s="106" t="s">
        <v>1037</v>
      </c>
      <c r="D38" s="21" t="s">
        <v>1038</v>
      </c>
      <c r="E38" s="35">
        <v>0</v>
      </c>
      <c r="F38" s="35">
        <v>0</v>
      </c>
      <c r="G38" s="107"/>
    </row>
    <row r="39" spans="2:7" x14ac:dyDescent="0.3">
      <c r="B39" s="15">
        <v>31</v>
      </c>
      <c r="C39" s="106" t="s">
        <v>1039</v>
      </c>
      <c r="D39" s="21" t="s">
        <v>1040</v>
      </c>
      <c r="E39" s="35">
        <v>0</v>
      </c>
      <c r="F39" s="35">
        <v>0</v>
      </c>
      <c r="G39" s="107"/>
    </row>
    <row r="40" spans="2:7" x14ac:dyDescent="0.3">
      <c r="B40" s="15">
        <v>32</v>
      </c>
      <c r="C40" s="106" t="s">
        <v>1041</v>
      </c>
      <c r="D40" s="21" t="s">
        <v>1042</v>
      </c>
      <c r="E40" s="35">
        <v>0</v>
      </c>
      <c r="F40" s="35">
        <v>0</v>
      </c>
      <c r="G40" s="107"/>
    </row>
    <row r="41" spans="2:7" x14ac:dyDescent="0.3">
      <c r="B41" s="15">
        <v>33</v>
      </c>
      <c r="C41" s="106" t="s">
        <v>1043</v>
      </c>
      <c r="D41" s="21" t="s">
        <v>1044</v>
      </c>
      <c r="E41" s="35">
        <v>0</v>
      </c>
      <c r="F41" s="35">
        <v>0</v>
      </c>
      <c r="G41" s="107"/>
    </row>
    <row r="42" spans="2:7" x14ac:dyDescent="0.3">
      <c r="B42" s="15">
        <v>34</v>
      </c>
      <c r="C42" s="108" t="s">
        <v>1045</v>
      </c>
      <c r="D42" s="43" t="s">
        <v>1046</v>
      </c>
      <c r="E42" s="33">
        <f>E17+E18+E19+E20+E21+E24+E25+E26+E29</f>
        <v>17894727</v>
      </c>
      <c r="F42" s="33">
        <f>F17+F18+F19+F20+F21+F24+F25+F26+F29</f>
        <v>16783718</v>
      </c>
      <c r="G42" s="107"/>
    </row>
    <row r="43" spans="2:7" s="41" customFormat="1" x14ac:dyDescent="0.3">
      <c r="B43" s="15">
        <v>35</v>
      </c>
      <c r="C43" s="106" t="s">
        <v>1047</v>
      </c>
      <c r="D43" s="21" t="s">
        <v>1048</v>
      </c>
      <c r="E43" s="35">
        <v>161062</v>
      </c>
      <c r="F43" s="35">
        <v>0</v>
      </c>
      <c r="G43" s="107"/>
    </row>
    <row r="44" spans="2:7" ht="26.4" x14ac:dyDescent="0.3">
      <c r="B44" s="15">
        <v>36</v>
      </c>
      <c r="C44" s="106" t="s">
        <v>1049</v>
      </c>
      <c r="D44" s="21" t="s">
        <v>1050</v>
      </c>
      <c r="E44" s="35">
        <v>0</v>
      </c>
      <c r="F44" s="35">
        <v>0</v>
      </c>
      <c r="G44" s="107"/>
    </row>
    <row r="45" spans="2:7" x14ac:dyDescent="0.3">
      <c r="B45" s="15">
        <v>37</v>
      </c>
      <c r="C45" s="106" t="s">
        <v>1051</v>
      </c>
      <c r="D45" s="21" t="s">
        <v>1052</v>
      </c>
      <c r="E45" s="35">
        <v>15921463</v>
      </c>
      <c r="F45" s="35">
        <v>8104450</v>
      </c>
      <c r="G45" s="107"/>
    </row>
    <row r="46" spans="2:7" x14ac:dyDescent="0.3">
      <c r="B46" s="15">
        <v>38</v>
      </c>
      <c r="C46" s="106" t="s">
        <v>1053</v>
      </c>
      <c r="D46" s="21" t="s">
        <v>1054</v>
      </c>
      <c r="E46" s="35">
        <v>0</v>
      </c>
      <c r="F46" s="35">
        <v>0</v>
      </c>
      <c r="G46" s="107"/>
    </row>
    <row r="47" spans="2:7" ht="26.4" x14ac:dyDescent="0.3">
      <c r="B47" s="15">
        <v>39</v>
      </c>
      <c r="C47" s="106" t="s">
        <v>1055</v>
      </c>
      <c r="D47" s="21" t="s">
        <v>1056</v>
      </c>
      <c r="E47" s="35">
        <v>0</v>
      </c>
      <c r="F47" s="35">
        <v>0</v>
      </c>
      <c r="G47" s="107"/>
    </row>
    <row r="48" spans="2:7" x14ac:dyDescent="0.3">
      <c r="B48" s="15">
        <v>40</v>
      </c>
      <c r="C48" s="106" t="s">
        <v>1057</v>
      </c>
      <c r="D48" s="21" t="s">
        <v>1058</v>
      </c>
      <c r="E48" s="35">
        <v>0</v>
      </c>
      <c r="F48" s="35">
        <v>0</v>
      </c>
      <c r="G48" s="107"/>
    </row>
    <row r="49" spans="2:7" x14ac:dyDescent="0.3">
      <c r="B49" s="15">
        <v>41</v>
      </c>
      <c r="C49" s="106" t="s">
        <v>1059</v>
      </c>
      <c r="D49" s="21" t="s">
        <v>1060</v>
      </c>
      <c r="E49" s="35">
        <v>0</v>
      </c>
      <c r="F49" s="35">
        <v>0</v>
      </c>
      <c r="G49" s="107"/>
    </row>
    <row r="50" spans="2:7" x14ac:dyDescent="0.3">
      <c r="B50" s="15">
        <v>42</v>
      </c>
      <c r="C50" s="106" t="s">
        <v>1061</v>
      </c>
      <c r="D50" s="21" t="s">
        <v>1062</v>
      </c>
      <c r="E50" s="35">
        <v>0</v>
      </c>
      <c r="F50" s="35">
        <v>189185</v>
      </c>
      <c r="G50" s="107"/>
    </row>
    <row r="51" spans="2:7" s="41" customFormat="1" x14ac:dyDescent="0.3">
      <c r="B51" s="15">
        <v>43</v>
      </c>
      <c r="C51" s="106" t="s">
        <v>1063</v>
      </c>
      <c r="D51" s="21" t="s">
        <v>1064</v>
      </c>
      <c r="E51" s="35">
        <v>1475004</v>
      </c>
      <c r="F51" s="35">
        <v>0</v>
      </c>
      <c r="G51" s="107"/>
    </row>
    <row r="52" spans="2:7" x14ac:dyDescent="0.3">
      <c r="B52" s="15">
        <v>44</v>
      </c>
      <c r="C52" s="106" t="s">
        <v>1065</v>
      </c>
      <c r="D52" s="21" t="s">
        <v>1066</v>
      </c>
      <c r="E52" s="35">
        <v>0</v>
      </c>
      <c r="F52" s="35">
        <v>0</v>
      </c>
      <c r="G52" s="107"/>
    </row>
    <row r="53" spans="2:7" x14ac:dyDescent="0.3">
      <c r="B53" s="15">
        <v>45</v>
      </c>
      <c r="C53" s="106" t="s">
        <v>1067</v>
      </c>
      <c r="D53" s="21" t="s">
        <v>1068</v>
      </c>
      <c r="E53" s="35">
        <v>0</v>
      </c>
      <c r="F53" s="35">
        <v>0</v>
      </c>
      <c r="G53" s="107"/>
    </row>
    <row r="54" spans="2:7" x14ac:dyDescent="0.3">
      <c r="B54" s="15">
        <v>46</v>
      </c>
      <c r="C54" s="106" t="s">
        <v>1069</v>
      </c>
      <c r="D54" s="21" t="s">
        <v>1070</v>
      </c>
      <c r="E54" s="35">
        <v>0</v>
      </c>
      <c r="F54" s="35">
        <v>0</v>
      </c>
      <c r="G54" s="107"/>
    </row>
    <row r="55" spans="2:7" s="41" customFormat="1" x14ac:dyDescent="0.3">
      <c r="B55" s="15">
        <v>47</v>
      </c>
      <c r="C55" s="106" t="s">
        <v>1071</v>
      </c>
      <c r="D55" s="21" t="s">
        <v>1072</v>
      </c>
      <c r="E55" s="35">
        <v>24954540</v>
      </c>
      <c r="F55" s="35">
        <v>25162381</v>
      </c>
      <c r="G55" s="107"/>
    </row>
    <row r="56" spans="2:7" x14ac:dyDescent="0.3">
      <c r="B56" s="15">
        <v>48</v>
      </c>
      <c r="C56" s="106" t="s">
        <v>1073</v>
      </c>
      <c r="D56" s="21" t="s">
        <v>1074</v>
      </c>
      <c r="E56" s="35">
        <v>0</v>
      </c>
      <c r="F56" s="35">
        <v>0</v>
      </c>
      <c r="G56" s="107"/>
    </row>
    <row r="57" spans="2:7" x14ac:dyDescent="0.3">
      <c r="B57" s="15">
        <v>49</v>
      </c>
      <c r="C57" s="106" t="s">
        <v>1075</v>
      </c>
      <c r="D57" s="21" t="s">
        <v>1076</v>
      </c>
      <c r="E57" s="35">
        <v>0</v>
      </c>
      <c r="F57" s="35">
        <v>0</v>
      </c>
      <c r="G57" s="107"/>
    </row>
    <row r="58" spans="2:7" x14ac:dyDescent="0.3">
      <c r="B58" s="15">
        <v>50</v>
      </c>
      <c r="C58" s="106" t="s">
        <v>1077</v>
      </c>
      <c r="D58" s="21" t="s">
        <v>1078</v>
      </c>
      <c r="E58" s="35">
        <v>0</v>
      </c>
      <c r="F58" s="35">
        <v>0</v>
      </c>
      <c r="G58" s="107"/>
    </row>
    <row r="59" spans="2:7" s="41" customFormat="1" x14ac:dyDescent="0.3">
      <c r="B59" s="15">
        <v>51</v>
      </c>
      <c r="C59" s="106" t="s">
        <v>1079</v>
      </c>
      <c r="D59" s="21" t="s">
        <v>1080</v>
      </c>
      <c r="E59" s="35">
        <v>0</v>
      </c>
      <c r="F59" s="35">
        <v>0</v>
      </c>
      <c r="G59" s="107"/>
    </row>
    <row r="60" spans="2:7" ht="26.4" x14ac:dyDescent="0.3">
      <c r="B60" s="15">
        <v>52</v>
      </c>
      <c r="C60" s="106" t="s">
        <v>1081</v>
      </c>
      <c r="D60" s="21" t="s">
        <v>1082</v>
      </c>
      <c r="E60" s="35">
        <v>24954540</v>
      </c>
      <c r="F60" s="35">
        <v>25162381</v>
      </c>
      <c r="G60" s="107"/>
    </row>
    <row r="61" spans="2:7" x14ac:dyDescent="0.3">
      <c r="B61" s="15">
        <v>53</v>
      </c>
      <c r="C61" s="106" t="s">
        <v>1083</v>
      </c>
      <c r="D61" s="21" t="s">
        <v>1084</v>
      </c>
      <c r="E61" s="35">
        <v>0</v>
      </c>
      <c r="F61" s="35">
        <v>0</v>
      </c>
      <c r="G61" s="107"/>
    </row>
    <row r="62" spans="2:7" s="41" customFormat="1" ht="26.4" x14ac:dyDescent="0.3">
      <c r="B62" s="15">
        <v>54</v>
      </c>
      <c r="C62" s="106" t="s">
        <v>1085</v>
      </c>
      <c r="D62" s="21" t="s">
        <v>1086</v>
      </c>
      <c r="E62" s="35">
        <v>0</v>
      </c>
      <c r="F62" s="35">
        <v>0</v>
      </c>
      <c r="G62" s="107"/>
    </row>
    <row r="63" spans="2:7" x14ac:dyDescent="0.3">
      <c r="B63" s="15">
        <v>55</v>
      </c>
      <c r="C63" s="106" t="s">
        <v>1087</v>
      </c>
      <c r="D63" s="21" t="s">
        <v>1088</v>
      </c>
      <c r="E63" s="35">
        <v>0</v>
      </c>
      <c r="F63" s="35">
        <v>0</v>
      </c>
      <c r="G63" s="107"/>
    </row>
    <row r="64" spans="2:7" x14ac:dyDescent="0.3">
      <c r="B64" s="15">
        <v>56</v>
      </c>
      <c r="C64" s="106" t="s">
        <v>1089</v>
      </c>
      <c r="D64" s="21" t="s">
        <v>1090</v>
      </c>
      <c r="E64" s="35">
        <v>0</v>
      </c>
      <c r="F64" s="35">
        <v>0</v>
      </c>
      <c r="G64" s="107"/>
    </row>
    <row r="65" spans="2:7" s="41" customFormat="1" x14ac:dyDescent="0.3">
      <c r="B65" s="15">
        <v>57</v>
      </c>
      <c r="C65" s="106" t="s">
        <v>1091</v>
      </c>
      <c r="D65" s="21" t="s">
        <v>1092</v>
      </c>
      <c r="E65" s="35">
        <v>0</v>
      </c>
      <c r="F65" s="35">
        <v>0</v>
      </c>
      <c r="G65" s="107"/>
    </row>
    <row r="66" spans="2:7" x14ac:dyDescent="0.3">
      <c r="B66" s="15">
        <v>58</v>
      </c>
      <c r="C66" s="108" t="s">
        <v>1093</v>
      </c>
      <c r="D66" s="43" t="s">
        <v>1094</v>
      </c>
      <c r="E66" s="33">
        <f>E43+E44+E45+E46+E47+E50+E51+E52+E55</f>
        <v>42512069</v>
      </c>
      <c r="F66" s="33">
        <f>F43+F44+F45+F46+F47+F50+F51+F52+F55</f>
        <v>33456016</v>
      </c>
      <c r="G66" s="107"/>
    </row>
    <row r="67" spans="2:7" x14ac:dyDescent="0.3">
      <c r="B67" s="15">
        <v>59</v>
      </c>
      <c r="C67" s="106" t="s">
        <v>1095</v>
      </c>
      <c r="D67" s="21" t="s">
        <v>1096</v>
      </c>
      <c r="E67" s="35">
        <v>15060875</v>
      </c>
      <c r="F67" s="35">
        <v>20410117</v>
      </c>
      <c r="G67" s="107"/>
    </row>
    <row r="68" spans="2:7" x14ac:dyDescent="0.3">
      <c r="B68" s="15">
        <v>60</v>
      </c>
      <c r="C68" s="106" t="s">
        <v>1097</v>
      </c>
      <c r="D68" s="21" t="s">
        <v>929</v>
      </c>
      <c r="E68" s="35">
        <v>0</v>
      </c>
      <c r="F68" s="35">
        <v>0</v>
      </c>
      <c r="G68" s="107"/>
    </row>
    <row r="69" spans="2:7" x14ac:dyDescent="0.3">
      <c r="B69" s="15">
        <v>61</v>
      </c>
      <c r="C69" s="106" t="s">
        <v>1098</v>
      </c>
      <c r="D69" s="21" t="s">
        <v>1099</v>
      </c>
      <c r="E69" s="35">
        <v>296854</v>
      </c>
      <c r="F69" s="35">
        <v>327345</v>
      </c>
      <c r="G69" s="107"/>
    </row>
    <row r="70" spans="2:7" x14ac:dyDescent="0.3">
      <c r="B70" s="15">
        <v>62</v>
      </c>
      <c r="C70" s="106" t="s">
        <v>1100</v>
      </c>
      <c r="D70" s="21" t="s">
        <v>1101</v>
      </c>
      <c r="E70" s="35">
        <v>0</v>
      </c>
      <c r="F70" s="35">
        <v>0</v>
      </c>
      <c r="G70" s="107"/>
    </row>
    <row r="71" spans="2:7" x14ac:dyDescent="0.3">
      <c r="B71" s="15">
        <v>63</v>
      </c>
      <c r="C71" s="106" t="s">
        <v>1102</v>
      </c>
      <c r="D71" s="21" t="s">
        <v>1103</v>
      </c>
      <c r="E71" s="35">
        <v>0</v>
      </c>
      <c r="F71" s="35">
        <v>0</v>
      </c>
      <c r="G71" s="107"/>
    </row>
    <row r="72" spans="2:7" x14ac:dyDescent="0.3">
      <c r="B72" s="15">
        <v>64</v>
      </c>
      <c r="C72" s="106" t="s">
        <v>1104</v>
      </c>
      <c r="D72" s="21" t="s">
        <v>1105</v>
      </c>
      <c r="E72" s="35">
        <v>0</v>
      </c>
      <c r="F72" s="35">
        <v>0</v>
      </c>
      <c r="G72" s="107"/>
    </row>
    <row r="73" spans="2:7" x14ac:dyDescent="0.3">
      <c r="B73" s="15">
        <v>65</v>
      </c>
      <c r="C73" s="106" t="s">
        <v>1106</v>
      </c>
      <c r="D73" s="21" t="s">
        <v>1107</v>
      </c>
      <c r="E73" s="35">
        <v>0</v>
      </c>
      <c r="F73" s="35">
        <v>0</v>
      </c>
      <c r="G73" s="107"/>
    </row>
    <row r="74" spans="2:7" x14ac:dyDescent="0.3">
      <c r="B74" s="15">
        <v>66</v>
      </c>
      <c r="C74" s="106" t="s">
        <v>1108</v>
      </c>
      <c r="D74" s="21" t="s">
        <v>1109</v>
      </c>
      <c r="E74" s="35">
        <v>0</v>
      </c>
      <c r="F74" s="35">
        <v>0</v>
      </c>
      <c r="G74" s="107"/>
    </row>
    <row r="75" spans="2:7" x14ac:dyDescent="0.3">
      <c r="B75" s="15">
        <v>67</v>
      </c>
      <c r="C75" s="106" t="s">
        <v>1110</v>
      </c>
      <c r="D75" s="21" t="s">
        <v>1111</v>
      </c>
      <c r="E75" s="35">
        <v>0</v>
      </c>
      <c r="F75" s="35">
        <v>0</v>
      </c>
      <c r="G75" s="107"/>
    </row>
    <row r="76" spans="2:7" x14ac:dyDescent="0.3">
      <c r="B76" s="15">
        <v>68</v>
      </c>
      <c r="C76" s="108" t="s">
        <v>1112</v>
      </c>
      <c r="D76" s="43" t="s">
        <v>1113</v>
      </c>
      <c r="E76" s="33">
        <f>SUM(E67:E75)</f>
        <v>15357729</v>
      </c>
      <c r="F76" s="33">
        <f>SUM(F67:F75)</f>
        <v>20737462</v>
      </c>
      <c r="G76" s="107"/>
    </row>
    <row r="77" spans="2:7" x14ac:dyDescent="0.3">
      <c r="B77" s="15">
        <v>69</v>
      </c>
      <c r="C77" s="108" t="s">
        <v>1114</v>
      </c>
      <c r="D77" s="43" t="s">
        <v>1115</v>
      </c>
      <c r="E77" s="33">
        <f>E42+E66+E76</f>
        <v>75764525</v>
      </c>
      <c r="F77" s="33">
        <f>F42+F66+F76</f>
        <v>70977196</v>
      </c>
      <c r="G77" s="107"/>
    </row>
    <row r="78" spans="2:7" x14ac:dyDescent="0.3">
      <c r="B78" s="15">
        <v>70</v>
      </c>
      <c r="C78" s="108" t="s">
        <v>1116</v>
      </c>
      <c r="D78" s="43" t="s">
        <v>1117</v>
      </c>
      <c r="E78" s="33">
        <v>0</v>
      </c>
      <c r="F78" s="33">
        <v>0</v>
      </c>
      <c r="G78" s="107"/>
    </row>
    <row r="79" spans="2:7" x14ac:dyDescent="0.3">
      <c r="B79" s="15">
        <v>71</v>
      </c>
      <c r="C79" s="106" t="s">
        <v>1118</v>
      </c>
      <c r="D79" s="21" t="s">
        <v>1119</v>
      </c>
      <c r="E79" s="35">
        <v>350311607</v>
      </c>
      <c r="F79" s="35">
        <v>63586624</v>
      </c>
      <c r="G79" s="107"/>
    </row>
    <row r="80" spans="2:7" x14ac:dyDescent="0.3">
      <c r="B80" s="15">
        <v>72</v>
      </c>
      <c r="C80" s="106" t="s">
        <v>1120</v>
      </c>
      <c r="D80" s="21" t="s">
        <v>1121</v>
      </c>
      <c r="E80" s="35">
        <v>60794830</v>
      </c>
      <c r="F80" s="35">
        <v>64837618</v>
      </c>
      <c r="G80" s="107"/>
    </row>
    <row r="81" spans="2:9" x14ac:dyDescent="0.3">
      <c r="B81" s="15">
        <v>73</v>
      </c>
      <c r="C81" s="106" t="s">
        <v>1122</v>
      </c>
      <c r="D81" s="21" t="s">
        <v>1123</v>
      </c>
      <c r="E81" s="35">
        <v>1338763449</v>
      </c>
      <c r="F81" s="35">
        <v>1536698109</v>
      </c>
      <c r="G81" s="107"/>
    </row>
    <row r="82" spans="2:9" x14ac:dyDescent="0.3">
      <c r="B82" s="15">
        <v>74</v>
      </c>
      <c r="C82" s="108" t="s">
        <v>1124</v>
      </c>
      <c r="D82" s="43" t="s">
        <v>1125</v>
      </c>
      <c r="E82" s="33">
        <f>SUM(E79:E81)</f>
        <v>1749869886</v>
      </c>
      <c r="F82" s="33">
        <f>SUM(F79:F81)</f>
        <v>1665122351</v>
      </c>
      <c r="G82" s="107"/>
    </row>
    <row r="83" spans="2:9" x14ac:dyDescent="0.3">
      <c r="B83" s="15">
        <v>75</v>
      </c>
      <c r="C83" s="109"/>
      <c r="D83" s="25" t="s">
        <v>1126</v>
      </c>
      <c r="E83" s="33">
        <f>E16+E77+E78+E82</f>
        <v>3195877404</v>
      </c>
      <c r="F83" s="33">
        <f>F16+F77+F78+F82</f>
        <v>3146364934</v>
      </c>
      <c r="G83" s="101"/>
      <c r="I83" s="24"/>
    </row>
    <row r="84" spans="2:9" s="29" customFormat="1" ht="5.0999999999999996" customHeight="1" x14ac:dyDescent="0.3">
      <c r="C84" s="110"/>
      <c r="D84" s="27"/>
      <c r="E84" s="28"/>
      <c r="F84" s="28"/>
      <c r="G84" s="101"/>
    </row>
    <row r="85" spans="2:9" x14ac:dyDescent="0.3">
      <c r="E85" s="2"/>
      <c r="F85" s="2"/>
      <c r="G85" s="2"/>
    </row>
    <row r="86" spans="2:9" x14ac:dyDescent="0.3">
      <c r="E86" s="92"/>
      <c r="F86" s="92"/>
    </row>
  </sheetData>
  <mergeCells count="4">
    <mergeCell ref="B2:F2"/>
    <mergeCell ref="B4:G4"/>
    <mergeCell ref="B5:G5"/>
    <mergeCell ref="B6:G6"/>
  </mergeCells>
  <pageMargins left="0.7" right="0.7" top="0.75" bottom="0.75" header="0.3" footer="0.3"/>
  <pageSetup paperSize="9" scale="80" orientation="portrait" verticalDpi="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59CBD-07E4-401E-878A-9D1BC14C400A}">
  <dimension ref="B1:G48"/>
  <sheetViews>
    <sheetView view="pageBreakPreview" zoomScale="60" zoomScaleNormal="100" workbookViewId="0">
      <selection activeCell="B4" sqref="B4:F4"/>
    </sheetView>
  </sheetViews>
  <sheetFormatPr defaultColWidth="9" defaultRowHeight="13.2" x14ac:dyDescent="0.3"/>
  <cols>
    <col min="1" max="1" width="0.88671875" style="2" customWidth="1"/>
    <col min="2" max="2" width="3.6640625" style="2" customWidth="1"/>
    <col min="3" max="3" width="4.6640625" style="1" customWidth="1"/>
    <col min="4" max="4" width="70.6640625" style="2" customWidth="1"/>
    <col min="5" max="6" width="12.6640625" style="3" customWidth="1"/>
    <col min="7" max="7" width="0.88671875" style="3" customWidth="1"/>
    <col min="8" max="16384" width="9" style="2"/>
  </cols>
  <sheetData>
    <row r="1" spans="2:7" ht="5.0999999999999996" customHeight="1" x14ac:dyDescent="0.3">
      <c r="G1" s="101"/>
    </row>
    <row r="2" spans="2:7" ht="15" customHeight="1" x14ac:dyDescent="0.3">
      <c r="B2" s="118" t="s">
        <v>1150</v>
      </c>
      <c r="C2" s="118"/>
      <c r="D2" s="118"/>
      <c r="E2" s="118"/>
      <c r="F2" s="118"/>
      <c r="G2" s="101"/>
    </row>
    <row r="3" spans="2:7" s="30" customFormat="1" ht="15" customHeight="1" x14ac:dyDescent="0.3">
      <c r="C3" s="31"/>
      <c r="D3" s="5"/>
      <c r="E3" s="6"/>
      <c r="F3" s="6"/>
    </row>
    <row r="4" spans="2:7" s="9" customFormat="1" ht="15" customHeight="1" x14ac:dyDescent="0.3">
      <c r="B4" s="119" t="s">
        <v>0</v>
      </c>
      <c r="C4" s="119"/>
      <c r="D4" s="119"/>
      <c r="E4" s="119"/>
      <c r="F4" s="119"/>
    </row>
    <row r="5" spans="2:7" s="9" customFormat="1" ht="15" customHeight="1" x14ac:dyDescent="0.3">
      <c r="B5" s="119" t="s">
        <v>1128</v>
      </c>
      <c r="C5" s="119"/>
      <c r="D5" s="119"/>
      <c r="E5" s="119"/>
      <c r="F5" s="119"/>
    </row>
    <row r="6" spans="2:7" s="9" customFormat="1" ht="15" customHeight="1" x14ac:dyDescent="0.3">
      <c r="B6" s="121" t="s">
        <v>1</v>
      </c>
      <c r="C6" s="121"/>
      <c r="D6" s="121"/>
      <c r="E6" s="121"/>
      <c r="F6" s="121"/>
    </row>
    <row r="7" spans="2:7" s="9" customFormat="1" ht="15" customHeight="1" x14ac:dyDescent="0.3">
      <c r="B7" s="13"/>
      <c r="C7" s="100"/>
      <c r="E7" s="101"/>
      <c r="F7" s="101"/>
      <c r="G7" s="101"/>
    </row>
    <row r="8" spans="2:7" s="9" customFormat="1" ht="15" customHeight="1" x14ac:dyDescent="0.3">
      <c r="B8" s="39" t="s">
        <v>1129</v>
      </c>
      <c r="C8" s="100"/>
      <c r="E8" s="101"/>
      <c r="F8" s="101"/>
      <c r="G8" s="101"/>
    </row>
    <row r="9" spans="2:7" s="9" customFormat="1" ht="15" customHeight="1" x14ac:dyDescent="0.3">
      <c r="B9" s="13"/>
      <c r="C9" s="100"/>
      <c r="E9" s="101"/>
      <c r="F9" s="101"/>
      <c r="G9" s="101"/>
    </row>
    <row r="10" spans="2:7" s="9" customFormat="1" x14ac:dyDescent="0.3">
      <c r="B10" s="25"/>
      <c r="C10" s="42" t="s">
        <v>3</v>
      </c>
      <c r="D10" s="14" t="s">
        <v>4</v>
      </c>
      <c r="E10" s="14" t="s">
        <v>5</v>
      </c>
      <c r="F10" s="14" t="s">
        <v>6</v>
      </c>
      <c r="G10" s="101"/>
    </row>
    <row r="11" spans="2:7" s="9" customFormat="1" x14ac:dyDescent="0.3">
      <c r="B11" s="14">
        <v>1</v>
      </c>
      <c r="C11" s="16" t="s">
        <v>12</v>
      </c>
      <c r="D11" s="17" t="s">
        <v>314</v>
      </c>
      <c r="E11" s="18" t="s">
        <v>1130</v>
      </c>
      <c r="F11" s="18" t="s">
        <v>1131</v>
      </c>
      <c r="G11" s="101"/>
    </row>
    <row r="12" spans="2:7" s="9" customFormat="1" x14ac:dyDescent="0.3">
      <c r="B12" s="14">
        <v>2</v>
      </c>
      <c r="C12" s="37" t="s">
        <v>316</v>
      </c>
      <c r="D12" s="21" t="s">
        <v>1132</v>
      </c>
      <c r="E12" s="35">
        <v>23944271</v>
      </c>
      <c r="F12" s="35">
        <v>24120389</v>
      </c>
      <c r="G12" s="101"/>
    </row>
    <row r="13" spans="2:7" s="9" customFormat="1" x14ac:dyDescent="0.3">
      <c r="B13" s="14">
        <v>3</v>
      </c>
      <c r="C13" s="37" t="s">
        <v>318</v>
      </c>
      <c r="D13" s="21" t="s">
        <v>1133</v>
      </c>
      <c r="E13" s="35">
        <v>5870488</v>
      </c>
      <c r="F13" s="35">
        <v>5870488</v>
      </c>
      <c r="G13" s="101"/>
    </row>
    <row r="14" spans="2:7" s="9" customFormat="1" x14ac:dyDescent="0.3">
      <c r="B14" s="14">
        <v>4</v>
      </c>
      <c r="C14" s="37" t="s">
        <v>320</v>
      </c>
      <c r="D14" s="21" t="s">
        <v>1134</v>
      </c>
      <c r="E14" s="35">
        <v>266723922</v>
      </c>
      <c r="F14" s="35">
        <v>286865608</v>
      </c>
      <c r="G14" s="101"/>
    </row>
    <row r="15" spans="2:7" s="9" customFormat="1" x14ac:dyDescent="0.3">
      <c r="B15" s="14">
        <v>5</v>
      </c>
      <c r="C15" s="37" t="s">
        <v>322</v>
      </c>
      <c r="D15" s="21" t="s">
        <v>1135</v>
      </c>
      <c r="E15" s="35">
        <v>0</v>
      </c>
      <c r="F15" s="35">
        <v>0</v>
      </c>
      <c r="G15" s="101"/>
    </row>
    <row r="16" spans="2:7" s="9" customFormat="1" x14ac:dyDescent="0.3">
      <c r="B16" s="14">
        <v>6</v>
      </c>
      <c r="C16" s="37" t="s">
        <v>324</v>
      </c>
      <c r="D16" s="21" t="s">
        <v>1136</v>
      </c>
      <c r="E16" s="35">
        <v>0</v>
      </c>
      <c r="F16" s="35">
        <v>0</v>
      </c>
      <c r="G16" s="101"/>
    </row>
    <row r="17" spans="2:7" s="9" customFormat="1" x14ac:dyDescent="0.3">
      <c r="B17" s="14">
        <v>7</v>
      </c>
      <c r="C17" s="38" t="s">
        <v>21</v>
      </c>
      <c r="D17" s="25" t="s">
        <v>312</v>
      </c>
      <c r="E17" s="33">
        <f>SUM(E12:E16)</f>
        <v>296538681</v>
      </c>
      <c r="F17" s="33">
        <f>SUM(F12:F16)</f>
        <v>316856485</v>
      </c>
      <c r="G17" s="101"/>
    </row>
    <row r="18" spans="2:7" s="9" customFormat="1" ht="14.4" x14ac:dyDescent="0.3">
      <c r="B18" s="13"/>
      <c r="C18" s="100"/>
      <c r="E18" s="101"/>
      <c r="F18" s="101"/>
      <c r="G18" s="101"/>
    </row>
    <row r="19" spans="2:7" s="9" customFormat="1" ht="15.6" x14ac:dyDescent="0.3">
      <c r="B19" s="39" t="s">
        <v>1137</v>
      </c>
      <c r="C19" s="100"/>
      <c r="E19" s="101"/>
      <c r="F19" s="101"/>
      <c r="G19" s="101"/>
    </row>
    <row r="20" spans="2:7" s="9" customFormat="1" ht="14.4" x14ac:dyDescent="0.3">
      <c r="B20" s="13"/>
      <c r="C20" s="100"/>
      <c r="E20" s="101"/>
      <c r="F20" s="101"/>
      <c r="G20" s="101"/>
    </row>
    <row r="21" spans="2:7" s="9" customFormat="1" x14ac:dyDescent="0.3">
      <c r="B21" s="25"/>
      <c r="C21" s="42" t="s">
        <v>3</v>
      </c>
      <c r="D21" s="14" t="s">
        <v>4</v>
      </c>
      <c r="E21" s="14" t="s">
        <v>5</v>
      </c>
      <c r="F21" s="14" t="s">
        <v>6</v>
      </c>
      <c r="G21" s="101"/>
    </row>
    <row r="22" spans="2:7" ht="26.4" x14ac:dyDescent="0.3">
      <c r="B22" s="15">
        <v>1</v>
      </c>
      <c r="C22" s="16" t="s">
        <v>12</v>
      </c>
      <c r="D22" s="17" t="s">
        <v>314</v>
      </c>
      <c r="E22" s="17" t="s">
        <v>1138</v>
      </c>
      <c r="F22" s="17" t="s">
        <v>1139</v>
      </c>
      <c r="G22" s="101"/>
    </row>
    <row r="23" spans="2:7" x14ac:dyDescent="0.3">
      <c r="B23" s="15">
        <v>2</v>
      </c>
      <c r="C23" s="37" t="s">
        <v>329</v>
      </c>
      <c r="D23" s="21"/>
      <c r="E23" s="35"/>
      <c r="F23" s="35"/>
      <c r="G23" s="107"/>
    </row>
    <row r="24" spans="2:7" x14ac:dyDescent="0.3">
      <c r="B24" s="15">
        <v>3</v>
      </c>
      <c r="C24" s="37" t="s">
        <v>331</v>
      </c>
      <c r="D24" s="21"/>
      <c r="E24" s="35"/>
      <c r="F24" s="35"/>
      <c r="G24" s="107"/>
    </row>
    <row r="25" spans="2:7" x14ac:dyDescent="0.3">
      <c r="B25" s="15">
        <v>4</v>
      </c>
      <c r="C25" s="37" t="s">
        <v>333</v>
      </c>
      <c r="D25" s="21"/>
      <c r="E25" s="35"/>
      <c r="F25" s="35"/>
      <c r="G25" s="107"/>
    </row>
    <row r="26" spans="2:7" s="41" customFormat="1" x14ac:dyDescent="0.3">
      <c r="B26" s="15">
        <v>5</v>
      </c>
      <c r="C26" s="37" t="s">
        <v>335</v>
      </c>
      <c r="D26" s="21"/>
      <c r="E26" s="35"/>
      <c r="F26" s="35"/>
      <c r="G26" s="107"/>
    </row>
    <row r="27" spans="2:7" x14ac:dyDescent="0.3">
      <c r="B27" s="15">
        <v>6</v>
      </c>
      <c r="C27" s="37" t="s">
        <v>581</v>
      </c>
      <c r="D27" s="21"/>
      <c r="E27" s="35"/>
      <c r="F27" s="35"/>
      <c r="G27" s="107"/>
    </row>
    <row r="28" spans="2:7" s="9" customFormat="1" ht="14.4" x14ac:dyDescent="0.3">
      <c r="B28" s="13"/>
      <c r="C28" s="100"/>
      <c r="E28" s="101"/>
      <c r="F28" s="101"/>
      <c r="G28" s="101"/>
    </row>
    <row r="29" spans="2:7" ht="15.6" x14ac:dyDescent="0.3">
      <c r="B29" s="39" t="s">
        <v>1140</v>
      </c>
      <c r="C29" s="100"/>
      <c r="D29" s="9"/>
      <c r="E29" s="101"/>
      <c r="F29" s="101"/>
    </row>
    <row r="30" spans="2:7" ht="14.4" x14ac:dyDescent="0.3">
      <c r="B30" s="13"/>
      <c r="C30" s="100"/>
      <c r="D30" s="9"/>
      <c r="E30" s="101"/>
      <c r="F30" s="101"/>
    </row>
    <row r="31" spans="2:7" x14ac:dyDescent="0.3">
      <c r="B31" s="25"/>
      <c r="C31" s="42" t="s">
        <v>3</v>
      </c>
      <c r="D31" s="14" t="s">
        <v>4</v>
      </c>
      <c r="E31" s="14" t="s">
        <v>5</v>
      </c>
      <c r="F31" s="14" t="s">
        <v>6</v>
      </c>
    </row>
    <row r="32" spans="2:7" ht="26.4" x14ac:dyDescent="0.3">
      <c r="B32" s="15">
        <v>1</v>
      </c>
      <c r="C32" s="16" t="s">
        <v>12</v>
      </c>
      <c r="D32" s="17" t="s">
        <v>314</v>
      </c>
      <c r="E32" s="17" t="s">
        <v>1138</v>
      </c>
      <c r="F32" s="17" t="s">
        <v>1139</v>
      </c>
    </row>
    <row r="33" spans="2:6" x14ac:dyDescent="0.3">
      <c r="B33" s="15">
        <v>2</v>
      </c>
      <c r="C33" s="37" t="s">
        <v>308</v>
      </c>
      <c r="D33" s="21"/>
      <c r="E33" s="35"/>
      <c r="F33" s="111"/>
    </row>
    <row r="34" spans="2:6" x14ac:dyDescent="0.3">
      <c r="B34" s="15">
        <v>3</v>
      </c>
      <c r="C34" s="37" t="s">
        <v>309</v>
      </c>
      <c r="D34" s="21"/>
      <c r="E34" s="35"/>
      <c r="F34" s="111"/>
    </row>
    <row r="35" spans="2:6" x14ac:dyDescent="0.3">
      <c r="B35" s="15">
        <v>4</v>
      </c>
      <c r="C35" s="37" t="s">
        <v>310</v>
      </c>
      <c r="D35" s="21"/>
      <c r="E35" s="35"/>
      <c r="F35" s="111"/>
    </row>
    <row r="36" spans="2:6" x14ac:dyDescent="0.3">
      <c r="B36" s="15">
        <v>5</v>
      </c>
      <c r="C36" s="37" t="s">
        <v>311</v>
      </c>
      <c r="D36" s="21"/>
      <c r="E36" s="35"/>
      <c r="F36" s="111"/>
    </row>
    <row r="37" spans="2:6" x14ac:dyDescent="0.3">
      <c r="B37" s="15">
        <v>6</v>
      </c>
      <c r="C37" s="37" t="s">
        <v>1141</v>
      </c>
      <c r="D37" s="21"/>
      <c r="E37" s="35"/>
      <c r="F37" s="35"/>
    </row>
    <row r="38" spans="2:6" ht="14.4" x14ac:dyDescent="0.3">
      <c r="B38" s="29"/>
      <c r="C38" s="26"/>
      <c r="D38" s="27"/>
      <c r="E38" s="28"/>
      <c r="F38" s="28"/>
    </row>
    <row r="39" spans="2:6" ht="15.6" x14ac:dyDescent="0.3">
      <c r="B39" s="39" t="s">
        <v>1142</v>
      </c>
      <c r="C39" s="100"/>
      <c r="D39" s="9"/>
      <c r="E39" s="101"/>
      <c r="F39" s="101"/>
    </row>
    <row r="40" spans="2:6" ht="14.4" x14ac:dyDescent="0.3">
      <c r="B40" s="13"/>
      <c r="C40" s="100"/>
      <c r="D40" s="9"/>
      <c r="E40" s="101"/>
      <c r="F40" s="101"/>
    </row>
    <row r="41" spans="2:6" x14ac:dyDescent="0.3">
      <c r="B41" s="25"/>
      <c r="C41" s="42" t="s">
        <v>3</v>
      </c>
      <c r="D41" s="14" t="s">
        <v>4</v>
      </c>
      <c r="E41" s="14" t="s">
        <v>5</v>
      </c>
      <c r="F41" s="14" t="s">
        <v>6</v>
      </c>
    </row>
    <row r="42" spans="2:6" ht="26.4" x14ac:dyDescent="0.3">
      <c r="B42" s="15">
        <v>1</v>
      </c>
      <c r="C42" s="16" t="s">
        <v>12</v>
      </c>
      <c r="D42" s="17" t="s">
        <v>314</v>
      </c>
      <c r="E42" s="17" t="s">
        <v>1138</v>
      </c>
      <c r="F42" s="17" t="s">
        <v>1139</v>
      </c>
    </row>
    <row r="43" spans="2:6" x14ac:dyDescent="0.3">
      <c r="B43" s="15">
        <v>2</v>
      </c>
      <c r="C43" s="37" t="s">
        <v>545</v>
      </c>
      <c r="D43" s="21"/>
      <c r="E43" s="35"/>
      <c r="F43" s="111"/>
    </row>
    <row r="44" spans="2:6" x14ac:dyDescent="0.3">
      <c r="B44" s="15">
        <v>3</v>
      </c>
      <c r="C44" s="37" t="s">
        <v>546</v>
      </c>
      <c r="D44" s="21"/>
      <c r="E44" s="35"/>
      <c r="F44" s="111"/>
    </row>
    <row r="45" spans="2:6" x14ac:dyDescent="0.3">
      <c r="B45" s="15">
        <v>4</v>
      </c>
      <c r="C45" s="37" t="s">
        <v>547</v>
      </c>
      <c r="D45" s="21"/>
      <c r="E45" s="35"/>
      <c r="F45" s="111"/>
    </row>
    <row r="46" spans="2:6" x14ac:dyDescent="0.3">
      <c r="B46" s="15">
        <v>5</v>
      </c>
      <c r="C46" s="37" t="s">
        <v>548</v>
      </c>
      <c r="D46" s="21"/>
      <c r="E46" s="35"/>
      <c r="F46" s="111"/>
    </row>
    <row r="47" spans="2:6" x14ac:dyDescent="0.3">
      <c r="B47" s="15">
        <v>6</v>
      </c>
      <c r="C47" s="37" t="s">
        <v>1143</v>
      </c>
      <c r="D47" s="21"/>
      <c r="E47" s="35"/>
      <c r="F47" s="35"/>
    </row>
    <row r="48" spans="2:6" ht="4.8" customHeight="1" x14ac:dyDescent="0.3"/>
  </sheetData>
  <mergeCells count="4">
    <mergeCell ref="B2:F2"/>
    <mergeCell ref="B4:F4"/>
    <mergeCell ref="B5:F5"/>
    <mergeCell ref="B6:F6"/>
  </mergeCells>
  <pageMargins left="0.7" right="0.7" top="0.75" bottom="0.75" header="0.3" footer="0.3"/>
  <pageSetup paperSize="9" scale="82"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9115B-7985-419B-B735-08979272FD34}">
  <dimension ref="B1:H21"/>
  <sheetViews>
    <sheetView view="pageBreakPreview" zoomScale="60" zoomScaleNormal="100" workbookViewId="0">
      <selection activeCell="K42" sqref="K42"/>
    </sheetView>
  </sheetViews>
  <sheetFormatPr defaultColWidth="9" defaultRowHeight="13.2" x14ac:dyDescent="0.3"/>
  <cols>
    <col min="1" max="1" width="0.88671875" style="2" customWidth="1"/>
    <col min="2" max="2" width="3.6640625" style="2" customWidth="1"/>
    <col min="3" max="3" width="4.6640625" style="1" customWidth="1"/>
    <col min="4" max="4" width="65.6640625" style="2" customWidth="1"/>
    <col min="5" max="6" width="14.6640625" style="3" customWidth="1"/>
    <col min="7" max="7" width="16" style="3" customWidth="1"/>
    <col min="8" max="8" width="0.88671875" style="3" customWidth="1"/>
    <col min="9" max="16384" width="9" style="2"/>
  </cols>
  <sheetData>
    <row r="1" spans="2:8" x14ac:dyDescent="0.3">
      <c r="H1" s="101"/>
    </row>
    <row r="2" spans="2:8" ht="15.6" x14ac:dyDescent="0.3">
      <c r="B2" s="118" t="s">
        <v>1151</v>
      </c>
      <c r="C2" s="118"/>
      <c r="D2" s="118"/>
      <c r="E2" s="118"/>
      <c r="F2" s="118"/>
      <c r="G2" s="118"/>
      <c r="H2" s="101"/>
    </row>
    <row r="3" spans="2:8" s="30" customFormat="1" ht="15" customHeight="1" x14ac:dyDescent="0.3">
      <c r="C3" s="31"/>
      <c r="D3" s="5"/>
      <c r="E3" s="6"/>
    </row>
    <row r="4" spans="2:8" s="9" customFormat="1" ht="15.6" x14ac:dyDescent="0.3">
      <c r="B4" s="119" t="s">
        <v>0</v>
      </c>
      <c r="C4" s="119"/>
      <c r="D4" s="119"/>
      <c r="E4" s="119"/>
      <c r="F4" s="119"/>
      <c r="G4" s="119"/>
    </row>
    <row r="5" spans="2:8" s="9" customFormat="1" ht="15.6" x14ac:dyDescent="0.3">
      <c r="B5" s="119" t="s">
        <v>1144</v>
      </c>
      <c r="C5" s="119"/>
      <c r="D5" s="119"/>
      <c r="E5" s="119"/>
      <c r="F5" s="119"/>
      <c r="G5" s="119"/>
    </row>
    <row r="6" spans="2:8" s="9" customFormat="1" x14ac:dyDescent="0.3">
      <c r="B6" s="121" t="s">
        <v>1</v>
      </c>
      <c r="C6" s="121"/>
      <c r="D6" s="121"/>
      <c r="E6" s="121"/>
      <c r="F6" s="121"/>
      <c r="G6" s="121"/>
    </row>
    <row r="7" spans="2:8" s="29" customFormat="1" ht="15" customHeight="1" x14ac:dyDescent="0.3">
      <c r="C7" s="26"/>
      <c r="D7" s="27"/>
      <c r="E7" s="28"/>
      <c r="F7" s="28"/>
      <c r="G7" s="28"/>
      <c r="H7" s="101"/>
    </row>
    <row r="8" spans="2:8" s="29" customFormat="1" ht="14.4" x14ac:dyDescent="0.3">
      <c r="B8" s="112"/>
      <c r="C8" s="113" t="s">
        <v>3</v>
      </c>
      <c r="D8" s="114" t="s">
        <v>4</v>
      </c>
      <c r="E8" s="115" t="s">
        <v>5</v>
      </c>
      <c r="F8" s="115" t="s">
        <v>6</v>
      </c>
      <c r="G8" s="115" t="s">
        <v>7</v>
      </c>
      <c r="H8" s="101"/>
    </row>
    <row r="9" spans="2:8" ht="52.8" x14ac:dyDescent="0.3">
      <c r="B9" s="15">
        <v>1</v>
      </c>
      <c r="C9" s="16" t="s">
        <v>12</v>
      </c>
      <c r="D9" s="17" t="s">
        <v>1145</v>
      </c>
      <c r="E9" s="17" t="s">
        <v>1146</v>
      </c>
      <c r="F9" s="17" t="s">
        <v>1147</v>
      </c>
      <c r="G9" s="18" t="s">
        <v>1148</v>
      </c>
    </row>
    <row r="10" spans="2:8" x14ac:dyDescent="0.3">
      <c r="B10" s="15">
        <v>2</v>
      </c>
      <c r="C10" s="70" t="s">
        <v>479</v>
      </c>
      <c r="D10" s="35" t="s">
        <v>1149</v>
      </c>
      <c r="E10" s="116" t="s">
        <v>1152</v>
      </c>
      <c r="F10" s="35">
        <v>2738900</v>
      </c>
      <c r="G10" s="35">
        <v>923522</v>
      </c>
    </row>
    <row r="11" spans="2:8" x14ac:dyDescent="0.3">
      <c r="B11" s="15">
        <v>3</v>
      </c>
      <c r="C11" s="70" t="s">
        <v>482</v>
      </c>
      <c r="D11" s="21"/>
      <c r="E11" s="35"/>
      <c r="F11" s="35"/>
      <c r="G11" s="35"/>
    </row>
    <row r="12" spans="2:8" x14ac:dyDescent="0.3">
      <c r="B12" s="15">
        <v>4</v>
      </c>
      <c r="C12" s="70" t="s">
        <v>485</v>
      </c>
      <c r="D12" s="21"/>
      <c r="E12" s="35"/>
      <c r="F12" s="35"/>
      <c r="G12" s="35"/>
    </row>
    <row r="13" spans="2:8" x14ac:dyDescent="0.3">
      <c r="B13" s="15">
        <v>5</v>
      </c>
      <c r="C13" s="70" t="s">
        <v>488</v>
      </c>
      <c r="D13" s="21"/>
      <c r="E13" s="35"/>
      <c r="F13" s="35"/>
      <c r="G13" s="35"/>
    </row>
    <row r="14" spans="2:8" x14ac:dyDescent="0.3">
      <c r="B14" s="15">
        <v>6</v>
      </c>
      <c r="C14" s="70" t="s">
        <v>491</v>
      </c>
      <c r="D14" s="21"/>
      <c r="E14" s="35"/>
      <c r="F14" s="35"/>
      <c r="G14" s="35"/>
    </row>
    <row r="15" spans="2:8" s="3" customFormat="1" x14ac:dyDescent="0.3">
      <c r="B15" s="15">
        <v>7</v>
      </c>
      <c r="C15" s="70" t="s">
        <v>494</v>
      </c>
      <c r="D15" s="21"/>
      <c r="E15" s="35"/>
      <c r="F15" s="35"/>
      <c r="G15" s="35"/>
    </row>
    <row r="16" spans="2:8" s="3" customFormat="1" x14ac:dyDescent="0.3">
      <c r="B16" s="15">
        <v>8</v>
      </c>
      <c r="C16" s="70" t="s">
        <v>497</v>
      </c>
      <c r="D16" s="21"/>
      <c r="E16" s="35"/>
      <c r="F16" s="35"/>
      <c r="G16" s="35"/>
    </row>
    <row r="17" spans="2:7" s="3" customFormat="1" x14ac:dyDescent="0.3">
      <c r="B17" s="15">
        <v>9</v>
      </c>
      <c r="C17" s="70" t="s">
        <v>499</v>
      </c>
      <c r="D17" s="21"/>
      <c r="E17" s="35"/>
      <c r="F17" s="35"/>
      <c r="G17" s="35"/>
    </row>
    <row r="18" spans="2:7" s="3" customFormat="1" x14ac:dyDescent="0.3">
      <c r="B18" s="15">
        <v>10</v>
      </c>
      <c r="C18" s="70" t="s">
        <v>501</v>
      </c>
      <c r="D18" s="21"/>
      <c r="E18" s="35"/>
      <c r="F18" s="35"/>
      <c r="G18" s="35"/>
    </row>
    <row r="19" spans="2:7" s="3" customFormat="1" x14ac:dyDescent="0.3">
      <c r="B19" s="15">
        <v>11</v>
      </c>
      <c r="C19" s="70" t="s">
        <v>503</v>
      </c>
      <c r="D19" s="21"/>
      <c r="E19" s="35"/>
      <c r="F19" s="35"/>
      <c r="G19" s="35"/>
    </row>
    <row r="20" spans="2:7" s="3" customFormat="1" x14ac:dyDescent="0.3">
      <c r="B20" s="15">
        <v>12</v>
      </c>
      <c r="C20" s="38"/>
      <c r="D20" s="25" t="s">
        <v>312</v>
      </c>
      <c r="E20" s="33"/>
      <c r="F20" s="33">
        <f>SUM(F10:F19)</f>
        <v>2738900</v>
      </c>
      <c r="G20" s="33">
        <f>SUM(G10:G19)</f>
        <v>923522</v>
      </c>
    </row>
    <row r="21" spans="2:7" s="3" customFormat="1" ht="4.8" customHeight="1" x14ac:dyDescent="0.3">
      <c r="C21" s="100"/>
      <c r="D21" s="9"/>
      <c r="E21" s="101"/>
      <c r="F21" s="101"/>
      <c r="G21" s="101"/>
    </row>
  </sheetData>
  <mergeCells count="4">
    <mergeCell ref="B2:G2"/>
    <mergeCell ref="B4:G4"/>
    <mergeCell ref="B5:G5"/>
    <mergeCell ref="B6:G6"/>
  </mergeCells>
  <pageMargins left="0.7" right="0.7" top="0.75" bottom="0.75" header="0.3" footer="0.3"/>
  <pageSetup paperSize="9" scale="72"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002BB-C019-4D38-AE2E-B6A63385C526}">
  <dimension ref="B1:H23"/>
  <sheetViews>
    <sheetView tabSelected="1" view="pageBreakPreview" zoomScale="60" zoomScaleNormal="100" workbookViewId="0">
      <selection activeCell="E18" sqref="E18"/>
    </sheetView>
  </sheetViews>
  <sheetFormatPr defaultColWidth="9" defaultRowHeight="13.2" x14ac:dyDescent="0.3"/>
  <cols>
    <col min="1" max="1" width="0.88671875" style="2" customWidth="1"/>
    <col min="2" max="2" width="3.6640625" style="2" customWidth="1"/>
    <col min="3" max="3" width="4.6640625" style="1" customWidth="1"/>
    <col min="4" max="4" width="65.6640625" style="2" customWidth="1"/>
    <col min="5" max="5" width="12.6640625" style="3" customWidth="1"/>
    <col min="6" max="6" width="0.88671875" style="3" customWidth="1"/>
    <col min="7" max="16384" width="9" style="2"/>
  </cols>
  <sheetData>
    <row r="1" spans="2:8" x14ac:dyDescent="0.3">
      <c r="F1" s="101"/>
    </row>
    <row r="2" spans="2:8" ht="15.6" x14ac:dyDescent="0.3">
      <c r="B2" s="118" t="s">
        <v>1167</v>
      </c>
      <c r="C2" s="118"/>
      <c r="D2" s="118"/>
      <c r="E2" s="118"/>
      <c r="F2" s="101"/>
    </row>
    <row r="3" spans="2:8" s="30" customFormat="1" ht="15" customHeight="1" x14ac:dyDescent="0.3">
      <c r="C3" s="31"/>
      <c r="D3" s="5"/>
      <c r="E3" s="6"/>
      <c r="F3" s="6"/>
      <c r="G3" s="6"/>
      <c r="H3" s="6"/>
    </row>
    <row r="4" spans="2:8" s="9" customFormat="1" ht="15.6" x14ac:dyDescent="0.3">
      <c r="B4" s="119" t="s">
        <v>0</v>
      </c>
      <c r="C4" s="119"/>
      <c r="D4" s="119"/>
      <c r="E4" s="119"/>
      <c r="F4" s="7"/>
      <c r="G4" s="7"/>
      <c r="H4" s="7"/>
    </row>
    <row r="5" spans="2:8" s="9" customFormat="1" ht="15.6" x14ac:dyDescent="0.3">
      <c r="B5" s="119" t="s">
        <v>1153</v>
      </c>
      <c r="C5" s="119"/>
      <c r="D5" s="119"/>
      <c r="E5" s="119"/>
      <c r="F5" s="7"/>
      <c r="G5" s="7"/>
      <c r="H5" s="7"/>
    </row>
    <row r="6" spans="2:8" s="9" customFormat="1" ht="15.6" x14ac:dyDescent="0.3">
      <c r="B6" s="119" t="s">
        <v>1154</v>
      </c>
      <c r="C6" s="119"/>
      <c r="D6" s="119"/>
      <c r="E6" s="119"/>
      <c r="F6" s="7"/>
      <c r="G6" s="7"/>
      <c r="H6" s="7"/>
    </row>
    <row r="7" spans="2:8" s="9" customFormat="1" x14ac:dyDescent="0.3">
      <c r="B7" s="121" t="s">
        <v>1</v>
      </c>
      <c r="C7" s="121"/>
      <c r="D7" s="121"/>
      <c r="E7" s="121"/>
      <c r="F7" s="32"/>
      <c r="G7" s="32"/>
      <c r="H7" s="32"/>
    </row>
    <row r="8" spans="2:8" s="29" customFormat="1" ht="15" customHeight="1" x14ac:dyDescent="0.3">
      <c r="C8" s="26"/>
      <c r="D8" s="27"/>
      <c r="E8" s="28"/>
      <c r="F8" s="101"/>
    </row>
    <row r="9" spans="2:8" s="29" customFormat="1" ht="14.4" x14ac:dyDescent="0.3">
      <c r="B9" s="112"/>
      <c r="C9" s="113" t="s">
        <v>3</v>
      </c>
      <c r="D9" s="114" t="s">
        <v>4</v>
      </c>
      <c r="E9" s="115" t="s">
        <v>5</v>
      </c>
      <c r="F9" s="101"/>
    </row>
    <row r="10" spans="2:8" x14ac:dyDescent="0.3">
      <c r="B10" s="15">
        <v>1</v>
      </c>
      <c r="C10" s="16" t="s">
        <v>12</v>
      </c>
      <c r="D10" s="17" t="s">
        <v>314</v>
      </c>
      <c r="E10" s="17" t="s">
        <v>374</v>
      </c>
    </row>
    <row r="11" spans="2:8" x14ac:dyDescent="0.3">
      <c r="B11" s="15">
        <v>2</v>
      </c>
      <c r="C11" s="93" t="s">
        <v>316</v>
      </c>
      <c r="D11" s="117" t="s">
        <v>1155</v>
      </c>
      <c r="E11" s="33">
        <f>SUM(E12:E14)</f>
        <v>100736671</v>
      </c>
    </row>
    <row r="12" spans="2:8" x14ac:dyDescent="0.3">
      <c r="B12" s="15">
        <v>3</v>
      </c>
      <c r="C12" s="37" t="s">
        <v>318</v>
      </c>
      <c r="D12" s="21" t="s">
        <v>1156</v>
      </c>
      <c r="E12" s="35">
        <v>100517089</v>
      </c>
    </row>
    <row r="13" spans="2:8" x14ac:dyDescent="0.3">
      <c r="B13" s="15">
        <v>4</v>
      </c>
      <c r="C13" s="37" t="s">
        <v>320</v>
      </c>
      <c r="D13" s="21" t="s">
        <v>1157</v>
      </c>
      <c r="E13" s="35">
        <v>0</v>
      </c>
    </row>
    <row r="14" spans="2:8" x14ac:dyDescent="0.3">
      <c r="B14" s="15">
        <v>5</v>
      </c>
      <c r="C14" s="37" t="s">
        <v>322</v>
      </c>
      <c r="D14" s="21" t="s">
        <v>1158</v>
      </c>
      <c r="E14" s="35">
        <v>219582</v>
      </c>
    </row>
    <row r="15" spans="2:8" x14ac:dyDescent="0.3">
      <c r="B15" s="15">
        <v>6</v>
      </c>
      <c r="C15" s="37" t="s">
        <v>324</v>
      </c>
      <c r="D15" s="21" t="s">
        <v>1159</v>
      </c>
      <c r="E15" s="35">
        <v>1332542759</v>
      </c>
    </row>
    <row r="16" spans="2:8" s="3" customFormat="1" x14ac:dyDescent="0.3">
      <c r="B16" s="15">
        <v>7</v>
      </c>
      <c r="C16" s="37" t="s">
        <v>326</v>
      </c>
      <c r="D16" s="21" t="s">
        <v>1160</v>
      </c>
      <c r="E16" s="35">
        <v>1220501112</v>
      </c>
    </row>
    <row r="17" spans="2:7" s="3" customFormat="1" x14ac:dyDescent="0.3">
      <c r="B17" s="15">
        <v>8</v>
      </c>
      <c r="C17" s="37" t="s">
        <v>608</v>
      </c>
      <c r="D17" s="21" t="s">
        <v>1161</v>
      </c>
      <c r="E17" s="35">
        <v>73953975</v>
      </c>
    </row>
    <row r="18" spans="2:7" s="3" customFormat="1" x14ac:dyDescent="0.3">
      <c r="B18" s="15">
        <v>9</v>
      </c>
      <c r="C18" s="37" t="s">
        <v>620</v>
      </c>
      <c r="D18" s="21" t="s">
        <v>1162</v>
      </c>
      <c r="E18" s="35">
        <f>E19-E11-E15+E16+E17</f>
        <v>-2885897</v>
      </c>
    </row>
    <row r="19" spans="2:7" s="3" customFormat="1" x14ac:dyDescent="0.3">
      <c r="B19" s="15">
        <v>10</v>
      </c>
      <c r="C19" s="93" t="s">
        <v>621</v>
      </c>
      <c r="D19" s="117" t="s">
        <v>1163</v>
      </c>
      <c r="E19" s="33">
        <f>SUM(E20:E22)</f>
        <v>135938446</v>
      </c>
      <c r="G19" s="92"/>
    </row>
    <row r="20" spans="2:7" s="3" customFormat="1" x14ac:dyDescent="0.3">
      <c r="B20" s="15">
        <v>11</v>
      </c>
      <c r="C20" s="37" t="s">
        <v>622</v>
      </c>
      <c r="D20" s="21" t="s">
        <v>1164</v>
      </c>
      <c r="E20" s="35">
        <v>135590468</v>
      </c>
      <c r="G20" s="92"/>
    </row>
    <row r="21" spans="2:7" s="3" customFormat="1" x14ac:dyDescent="0.3">
      <c r="B21" s="15">
        <v>12</v>
      </c>
      <c r="C21" s="37" t="s">
        <v>1165</v>
      </c>
      <c r="D21" s="21" t="s">
        <v>1157</v>
      </c>
      <c r="E21" s="35">
        <v>0</v>
      </c>
    </row>
    <row r="22" spans="2:7" s="3" customFormat="1" x14ac:dyDescent="0.3">
      <c r="B22" s="15">
        <v>13</v>
      </c>
      <c r="C22" s="37" t="s">
        <v>1166</v>
      </c>
      <c r="D22" s="21" t="s">
        <v>1158</v>
      </c>
      <c r="E22" s="35">
        <v>347978</v>
      </c>
    </row>
    <row r="23" spans="2:7" s="3" customFormat="1" ht="4.8" customHeight="1" x14ac:dyDescent="0.3">
      <c r="C23" s="100"/>
      <c r="D23" s="9"/>
      <c r="E23" s="101"/>
    </row>
  </sheetData>
  <mergeCells count="5">
    <mergeCell ref="B2:E2"/>
    <mergeCell ref="B4:E4"/>
    <mergeCell ref="B5:E5"/>
    <mergeCell ref="B6:E6"/>
    <mergeCell ref="B7:E7"/>
  </mergeCells>
  <pageMargins left="0.7" right="0.7" top="0.75" bottom="0.75" header="0.3" footer="0.3"/>
  <pageSetup paperSize="9" scale="98"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469467-22C2-4267-B1B3-999566E86A50}">
  <dimension ref="B1:Q100"/>
  <sheetViews>
    <sheetView view="pageBreakPreview" topLeftCell="A79" zoomScale="60" zoomScaleNormal="100" workbookViewId="0">
      <selection activeCell="G68" sqref="G68"/>
    </sheetView>
  </sheetViews>
  <sheetFormatPr defaultColWidth="9" defaultRowHeight="13.2" x14ac:dyDescent="0.3"/>
  <cols>
    <col min="1" max="1" width="0.88671875" style="2" customWidth="1"/>
    <col min="2" max="2" width="3.6640625" style="2" customWidth="1"/>
    <col min="3" max="3" width="7.109375" style="1" customWidth="1"/>
    <col min="4" max="4" width="59.21875" style="2" customWidth="1"/>
    <col min="5" max="10" width="10.6640625" style="3" customWidth="1"/>
    <col min="11" max="11" width="6.6640625" style="3" customWidth="1"/>
    <col min="12" max="12" width="0.88671875" style="2" customWidth="1"/>
    <col min="13" max="16384" width="9" style="2"/>
  </cols>
  <sheetData>
    <row r="1" spans="2:12" ht="5.0999999999999996" customHeight="1" x14ac:dyDescent="0.3"/>
    <row r="2" spans="2:12" ht="15" customHeight="1" x14ac:dyDescent="0.3">
      <c r="B2" s="118"/>
      <c r="C2" s="118"/>
      <c r="D2" s="118"/>
      <c r="E2" s="118"/>
      <c r="F2" s="118"/>
      <c r="G2" s="118"/>
      <c r="H2" s="118"/>
      <c r="I2" s="118"/>
      <c r="J2" s="118"/>
      <c r="K2" s="118"/>
    </row>
    <row r="3" spans="2:12" s="30" customFormat="1" ht="15" customHeight="1" x14ac:dyDescent="0.3">
      <c r="C3" s="31"/>
      <c r="D3" s="5"/>
      <c r="E3" s="6"/>
      <c r="F3" s="6"/>
      <c r="G3" s="6"/>
      <c r="H3" s="6"/>
      <c r="I3" s="6"/>
      <c r="J3" s="6"/>
      <c r="K3" s="6"/>
    </row>
    <row r="4" spans="2:12" s="9" customFormat="1" ht="15" customHeight="1" x14ac:dyDescent="0.3">
      <c r="B4" s="119" t="s">
        <v>0</v>
      </c>
      <c r="C4" s="119"/>
      <c r="D4" s="119"/>
      <c r="E4" s="119"/>
      <c r="F4" s="119"/>
      <c r="G4" s="119"/>
      <c r="H4" s="119"/>
      <c r="I4" s="119"/>
      <c r="J4" s="119"/>
      <c r="K4" s="119"/>
      <c r="L4" s="7"/>
    </row>
    <row r="5" spans="2:12" s="9" customFormat="1" ht="15" customHeight="1" x14ac:dyDescent="0.3">
      <c r="B5" s="120" t="s">
        <v>1178</v>
      </c>
      <c r="C5" s="120"/>
      <c r="D5" s="120"/>
      <c r="E5" s="120"/>
      <c r="F5" s="120"/>
      <c r="G5" s="120"/>
      <c r="H5" s="120"/>
      <c r="I5" s="120"/>
      <c r="J5" s="120"/>
      <c r="K5" s="120"/>
      <c r="L5" s="7"/>
    </row>
    <row r="6" spans="2:12" s="9" customFormat="1" ht="15" customHeight="1" x14ac:dyDescent="0.3">
      <c r="B6" s="121" t="s">
        <v>1</v>
      </c>
      <c r="C6" s="121"/>
      <c r="D6" s="121"/>
      <c r="E6" s="121"/>
      <c r="F6" s="121"/>
      <c r="G6" s="121"/>
      <c r="H6" s="121"/>
      <c r="I6" s="121"/>
      <c r="J6" s="121"/>
      <c r="K6" s="121"/>
      <c r="L6" s="32"/>
    </row>
    <row r="7" spans="2:12" s="7" customFormat="1" ht="15" customHeight="1" x14ac:dyDescent="0.3">
      <c r="B7" s="124" t="s">
        <v>2</v>
      </c>
      <c r="C7" s="124"/>
      <c r="D7" s="124"/>
      <c r="E7" s="124"/>
      <c r="F7" s="124"/>
      <c r="G7" s="124"/>
      <c r="H7" s="124"/>
      <c r="I7" s="124"/>
      <c r="J7" s="124"/>
      <c r="K7" s="124"/>
      <c r="L7" s="12"/>
    </row>
    <row r="8" spans="2:12" s="7" customFormat="1" ht="15" customHeight="1" x14ac:dyDescent="0.3">
      <c r="C8" s="13"/>
      <c r="D8" s="10"/>
      <c r="F8" s="11"/>
      <c r="G8" s="11"/>
      <c r="H8" s="11"/>
      <c r="I8" s="11"/>
      <c r="J8" s="11"/>
      <c r="K8" s="11"/>
      <c r="L8" s="12"/>
    </row>
    <row r="9" spans="2:12" s="9" customFormat="1" x14ac:dyDescent="0.3">
      <c r="B9" s="14"/>
      <c r="C9" s="46" t="s">
        <v>3</v>
      </c>
      <c r="D9" s="46" t="s">
        <v>4</v>
      </c>
      <c r="E9" s="46" t="s">
        <v>5</v>
      </c>
      <c r="F9" s="46" t="s">
        <v>6</v>
      </c>
      <c r="G9" s="46" t="s">
        <v>7</v>
      </c>
      <c r="H9" s="46" t="s">
        <v>8</v>
      </c>
      <c r="I9" s="46" t="s">
        <v>9</v>
      </c>
      <c r="J9" s="46" t="s">
        <v>10</v>
      </c>
      <c r="K9" s="46" t="s">
        <v>11</v>
      </c>
      <c r="L9" s="84"/>
    </row>
    <row r="10" spans="2:12" ht="39.6" x14ac:dyDescent="0.3">
      <c r="B10" s="15">
        <v>1</v>
      </c>
      <c r="C10" s="16" t="s">
        <v>12</v>
      </c>
      <c r="D10" s="17" t="s">
        <v>13</v>
      </c>
      <c r="E10" s="18" t="s">
        <v>14</v>
      </c>
      <c r="F10" s="18" t="s">
        <v>15</v>
      </c>
      <c r="G10" s="18" t="s">
        <v>16</v>
      </c>
      <c r="H10" s="47" t="s">
        <v>17</v>
      </c>
      <c r="I10" s="47" t="s">
        <v>18</v>
      </c>
      <c r="J10" s="47" t="s">
        <v>19</v>
      </c>
      <c r="K10" s="18" t="s">
        <v>20</v>
      </c>
    </row>
    <row r="11" spans="2:12" x14ac:dyDescent="0.3">
      <c r="B11" s="15">
        <v>2</v>
      </c>
      <c r="C11" s="49" t="s">
        <v>21</v>
      </c>
      <c r="D11" s="50" t="s">
        <v>51</v>
      </c>
      <c r="E11" s="33">
        <f>SUM(E12:E16)</f>
        <v>2866579</v>
      </c>
      <c r="F11" s="33">
        <f t="shared" ref="F11:J11" si="0">SUM(F12:F16)</f>
        <v>66453203</v>
      </c>
      <c r="G11" s="33">
        <f t="shared" si="0"/>
        <v>66453203</v>
      </c>
      <c r="H11" s="33">
        <f t="shared" si="0"/>
        <v>66453203</v>
      </c>
      <c r="I11" s="33">
        <f t="shared" si="0"/>
        <v>0</v>
      </c>
      <c r="J11" s="33">
        <f t="shared" si="0"/>
        <v>0</v>
      </c>
      <c r="K11" s="34">
        <f t="shared" ref="K11:K56" si="1">IFERROR(G11/F11,0)</f>
        <v>1</v>
      </c>
    </row>
    <row r="12" spans="2:12" x14ac:dyDescent="0.3">
      <c r="B12" s="15">
        <v>3</v>
      </c>
      <c r="C12" s="20" t="s">
        <v>52</v>
      </c>
      <c r="D12" s="21" t="s">
        <v>53</v>
      </c>
      <c r="E12" s="35">
        <v>0</v>
      </c>
      <c r="F12" s="35">
        <v>0</v>
      </c>
      <c r="G12" s="35">
        <v>0</v>
      </c>
      <c r="H12" s="35">
        <v>0</v>
      </c>
      <c r="I12" s="35">
        <v>0</v>
      </c>
      <c r="J12" s="35">
        <v>0</v>
      </c>
      <c r="K12" s="36">
        <f t="shared" si="1"/>
        <v>0</v>
      </c>
    </row>
    <row r="13" spans="2:12" s="23" customFormat="1" ht="26.4" x14ac:dyDescent="0.3">
      <c r="B13" s="15">
        <v>4</v>
      </c>
      <c r="C13" s="20" t="s">
        <v>54</v>
      </c>
      <c r="D13" s="21" t="s">
        <v>55</v>
      </c>
      <c r="E13" s="35">
        <v>0</v>
      </c>
      <c r="F13" s="35">
        <v>0</v>
      </c>
      <c r="G13" s="35">
        <v>0</v>
      </c>
      <c r="H13" s="35">
        <v>0</v>
      </c>
      <c r="I13" s="35">
        <v>0</v>
      </c>
      <c r="J13" s="35">
        <v>0</v>
      </c>
      <c r="K13" s="36">
        <f t="shared" si="1"/>
        <v>0</v>
      </c>
    </row>
    <row r="14" spans="2:12" ht="26.4" x14ac:dyDescent="0.3">
      <c r="B14" s="15">
        <v>5</v>
      </c>
      <c r="C14" s="20" t="s">
        <v>56</v>
      </c>
      <c r="D14" s="21" t="s">
        <v>57</v>
      </c>
      <c r="E14" s="35">
        <v>0</v>
      </c>
      <c r="F14" s="35">
        <v>0</v>
      </c>
      <c r="G14" s="35">
        <v>0</v>
      </c>
      <c r="H14" s="35">
        <v>0</v>
      </c>
      <c r="I14" s="35">
        <v>0</v>
      </c>
      <c r="J14" s="35">
        <v>0</v>
      </c>
      <c r="K14" s="36">
        <f t="shared" si="1"/>
        <v>0</v>
      </c>
    </row>
    <row r="15" spans="2:12" ht="26.4" x14ac:dyDescent="0.3">
      <c r="B15" s="15">
        <v>6</v>
      </c>
      <c r="C15" s="20" t="s">
        <v>58</v>
      </c>
      <c r="D15" s="21" t="s">
        <v>59</v>
      </c>
      <c r="E15" s="35">
        <v>0</v>
      </c>
      <c r="F15" s="35">
        <v>0</v>
      </c>
      <c r="G15" s="35">
        <v>0</v>
      </c>
      <c r="H15" s="35">
        <v>0</v>
      </c>
      <c r="I15" s="35">
        <v>0</v>
      </c>
      <c r="J15" s="35">
        <v>0</v>
      </c>
      <c r="K15" s="36">
        <f t="shared" si="1"/>
        <v>0</v>
      </c>
    </row>
    <row r="16" spans="2:12" x14ac:dyDescent="0.3">
      <c r="B16" s="15">
        <v>7</v>
      </c>
      <c r="C16" s="20" t="s">
        <v>60</v>
      </c>
      <c r="D16" s="21" t="s">
        <v>61</v>
      </c>
      <c r="E16" s="35">
        <v>2866579</v>
      </c>
      <c r="F16" s="35">
        <v>66453203</v>
      </c>
      <c r="G16" s="35">
        <v>66453203</v>
      </c>
      <c r="H16" s="35">
        <v>66453203</v>
      </c>
      <c r="I16" s="35">
        <v>0</v>
      </c>
      <c r="J16" s="35">
        <v>0</v>
      </c>
      <c r="K16" s="36">
        <f t="shared" si="1"/>
        <v>1</v>
      </c>
    </row>
    <row r="17" spans="2:15" x14ac:dyDescent="0.3">
      <c r="B17" s="15">
        <v>8</v>
      </c>
      <c r="C17" s="20" t="s">
        <v>60</v>
      </c>
      <c r="D17" s="21" t="s">
        <v>62</v>
      </c>
      <c r="E17" s="35">
        <v>0</v>
      </c>
      <c r="F17" s="35">
        <v>0</v>
      </c>
      <c r="G17" s="35">
        <v>0</v>
      </c>
      <c r="H17" s="35">
        <v>0</v>
      </c>
      <c r="I17" s="35">
        <v>0</v>
      </c>
      <c r="J17" s="35">
        <v>0</v>
      </c>
      <c r="K17" s="36">
        <f t="shared" si="1"/>
        <v>0</v>
      </c>
    </row>
    <row r="18" spans="2:15" x14ac:dyDescent="0.3">
      <c r="B18" s="15">
        <v>9</v>
      </c>
      <c r="C18" s="49" t="s">
        <v>37</v>
      </c>
      <c r="D18" s="50" t="s">
        <v>106</v>
      </c>
      <c r="E18" s="33">
        <f>SUM(E19:E23)</f>
        <v>0</v>
      </c>
      <c r="F18" s="33">
        <f t="shared" ref="F18:J18" si="2">SUM(F19:F23)</f>
        <v>393701</v>
      </c>
      <c r="G18" s="33">
        <f t="shared" si="2"/>
        <v>714336</v>
      </c>
      <c r="H18" s="33">
        <f t="shared" si="2"/>
        <v>714336</v>
      </c>
      <c r="I18" s="33">
        <f t="shared" si="2"/>
        <v>0</v>
      </c>
      <c r="J18" s="33">
        <f t="shared" si="2"/>
        <v>0</v>
      </c>
      <c r="K18" s="34">
        <f t="shared" si="1"/>
        <v>1.8144124602172715</v>
      </c>
    </row>
    <row r="19" spans="2:15" x14ac:dyDescent="0.3">
      <c r="B19" s="15">
        <v>10</v>
      </c>
      <c r="C19" s="20" t="s">
        <v>107</v>
      </c>
      <c r="D19" s="21" t="s">
        <v>108</v>
      </c>
      <c r="E19" s="35">
        <v>0</v>
      </c>
      <c r="F19" s="35">
        <v>0</v>
      </c>
      <c r="G19" s="35">
        <v>0</v>
      </c>
      <c r="H19" s="35">
        <v>0</v>
      </c>
      <c r="I19" s="35">
        <v>0</v>
      </c>
      <c r="J19" s="35">
        <v>0</v>
      </c>
      <c r="K19" s="36">
        <f t="shared" si="1"/>
        <v>0</v>
      </c>
    </row>
    <row r="20" spans="2:15" x14ac:dyDescent="0.3">
      <c r="B20" s="15">
        <v>11</v>
      </c>
      <c r="C20" s="20" t="s">
        <v>109</v>
      </c>
      <c r="D20" s="21" t="s">
        <v>110</v>
      </c>
      <c r="E20" s="35">
        <v>0</v>
      </c>
      <c r="F20" s="35">
        <v>393701</v>
      </c>
      <c r="G20" s="35">
        <v>714336</v>
      </c>
      <c r="H20" s="35">
        <v>714336</v>
      </c>
      <c r="I20" s="35">
        <v>0</v>
      </c>
      <c r="J20" s="35">
        <v>0</v>
      </c>
      <c r="K20" s="36">
        <f t="shared" si="1"/>
        <v>1.8144124602172715</v>
      </c>
    </row>
    <row r="21" spans="2:15" x14ac:dyDescent="0.3">
      <c r="B21" s="15">
        <v>12</v>
      </c>
      <c r="C21" s="20" t="s">
        <v>111</v>
      </c>
      <c r="D21" s="21" t="s">
        <v>112</v>
      </c>
      <c r="E21" s="35">
        <v>0</v>
      </c>
      <c r="F21" s="35">
        <v>0</v>
      </c>
      <c r="G21" s="35">
        <v>0</v>
      </c>
      <c r="H21" s="35">
        <v>0</v>
      </c>
      <c r="I21" s="35">
        <v>0</v>
      </c>
      <c r="J21" s="35">
        <v>0</v>
      </c>
      <c r="K21" s="36">
        <f t="shared" si="1"/>
        <v>0</v>
      </c>
    </row>
    <row r="22" spans="2:15" x14ac:dyDescent="0.3">
      <c r="B22" s="15">
        <v>13</v>
      </c>
      <c r="C22" s="20" t="s">
        <v>113</v>
      </c>
      <c r="D22" s="21" t="s">
        <v>114</v>
      </c>
      <c r="E22" s="35">
        <v>0</v>
      </c>
      <c r="F22" s="35">
        <v>0</v>
      </c>
      <c r="G22" s="35">
        <v>0</v>
      </c>
      <c r="H22" s="35">
        <v>0</v>
      </c>
      <c r="I22" s="35">
        <v>0</v>
      </c>
      <c r="J22" s="35">
        <v>0</v>
      </c>
      <c r="K22" s="36">
        <f t="shared" si="1"/>
        <v>0</v>
      </c>
    </row>
    <row r="23" spans="2:15" x14ac:dyDescent="0.3">
      <c r="B23" s="15">
        <v>14</v>
      </c>
      <c r="C23" s="20" t="s">
        <v>115</v>
      </c>
      <c r="D23" s="21" t="s">
        <v>116</v>
      </c>
      <c r="E23" s="35">
        <v>0</v>
      </c>
      <c r="F23" s="35">
        <v>0</v>
      </c>
      <c r="G23" s="35">
        <v>0</v>
      </c>
      <c r="H23" s="35">
        <v>0</v>
      </c>
      <c r="I23" s="35">
        <v>0</v>
      </c>
      <c r="J23" s="35">
        <v>0</v>
      </c>
      <c r="K23" s="36">
        <f t="shared" si="1"/>
        <v>0</v>
      </c>
    </row>
    <row r="24" spans="2:15" x14ac:dyDescent="0.3">
      <c r="B24" s="15">
        <v>15</v>
      </c>
      <c r="C24" s="49" t="s">
        <v>50</v>
      </c>
      <c r="D24" s="50" t="s">
        <v>130</v>
      </c>
      <c r="E24" s="33">
        <f>SUM(E25:E29)</f>
        <v>0</v>
      </c>
      <c r="F24" s="33">
        <f t="shared" ref="F24:J24" si="3">SUM(F25:F29)</f>
        <v>0</v>
      </c>
      <c r="G24" s="33">
        <f t="shared" si="3"/>
        <v>0</v>
      </c>
      <c r="H24" s="33">
        <f t="shared" si="3"/>
        <v>0</v>
      </c>
      <c r="I24" s="33">
        <f t="shared" si="3"/>
        <v>0</v>
      </c>
      <c r="J24" s="33">
        <f t="shared" si="3"/>
        <v>0</v>
      </c>
      <c r="K24" s="34">
        <f t="shared" si="1"/>
        <v>0</v>
      </c>
    </row>
    <row r="25" spans="2:15" ht="26.4" x14ac:dyDescent="0.3">
      <c r="B25" s="15">
        <v>16</v>
      </c>
      <c r="C25" s="20" t="s">
        <v>131</v>
      </c>
      <c r="D25" s="21" t="s">
        <v>132</v>
      </c>
      <c r="E25" s="35">
        <v>0</v>
      </c>
      <c r="F25" s="35">
        <v>0</v>
      </c>
      <c r="G25" s="35">
        <v>0</v>
      </c>
      <c r="H25" s="35">
        <v>0</v>
      </c>
      <c r="I25" s="35">
        <v>0</v>
      </c>
      <c r="J25" s="35">
        <v>0</v>
      </c>
      <c r="K25" s="36">
        <f t="shared" si="1"/>
        <v>0</v>
      </c>
    </row>
    <row r="26" spans="2:15" ht="26.4" x14ac:dyDescent="0.3">
      <c r="B26" s="15">
        <v>17</v>
      </c>
      <c r="C26" s="20" t="s">
        <v>133</v>
      </c>
      <c r="D26" s="21" t="s">
        <v>134</v>
      </c>
      <c r="E26" s="35">
        <v>0</v>
      </c>
      <c r="F26" s="35">
        <v>0</v>
      </c>
      <c r="G26" s="35">
        <v>0</v>
      </c>
      <c r="H26" s="35">
        <v>0</v>
      </c>
      <c r="I26" s="35">
        <v>0</v>
      </c>
      <c r="J26" s="35">
        <v>0</v>
      </c>
      <c r="K26" s="36">
        <f t="shared" si="1"/>
        <v>0</v>
      </c>
    </row>
    <row r="27" spans="2:15" ht="26.4" x14ac:dyDescent="0.3">
      <c r="B27" s="15">
        <v>18</v>
      </c>
      <c r="C27" s="20" t="s">
        <v>135</v>
      </c>
      <c r="D27" s="21" t="s">
        <v>136</v>
      </c>
      <c r="E27" s="35">
        <v>0</v>
      </c>
      <c r="F27" s="35">
        <v>0</v>
      </c>
      <c r="G27" s="35">
        <v>0</v>
      </c>
      <c r="H27" s="35">
        <v>0</v>
      </c>
      <c r="I27" s="35">
        <v>0</v>
      </c>
      <c r="J27" s="35">
        <v>0</v>
      </c>
      <c r="K27" s="36">
        <f t="shared" si="1"/>
        <v>0</v>
      </c>
    </row>
    <row r="28" spans="2:15" ht="26.4" x14ac:dyDescent="0.3">
      <c r="B28" s="15">
        <v>19</v>
      </c>
      <c r="C28" s="20" t="s">
        <v>137</v>
      </c>
      <c r="D28" s="21" t="s">
        <v>138</v>
      </c>
      <c r="E28" s="35">
        <v>0</v>
      </c>
      <c r="F28" s="35">
        <v>0</v>
      </c>
      <c r="G28" s="35">
        <v>0</v>
      </c>
      <c r="H28" s="35">
        <v>0</v>
      </c>
      <c r="I28" s="35">
        <v>0</v>
      </c>
      <c r="J28" s="35">
        <v>0</v>
      </c>
      <c r="K28" s="36">
        <f t="shared" si="1"/>
        <v>0</v>
      </c>
    </row>
    <row r="29" spans="2:15" x14ac:dyDescent="0.3">
      <c r="B29" s="15">
        <v>20</v>
      </c>
      <c r="C29" s="20" t="s">
        <v>139</v>
      </c>
      <c r="D29" s="21" t="s">
        <v>140</v>
      </c>
      <c r="E29" s="35">
        <v>0</v>
      </c>
      <c r="F29" s="35">
        <v>0</v>
      </c>
      <c r="G29" s="35">
        <v>0</v>
      </c>
      <c r="H29" s="35">
        <v>0</v>
      </c>
      <c r="I29" s="35">
        <v>0</v>
      </c>
      <c r="J29" s="35">
        <v>0</v>
      </c>
      <c r="K29" s="36">
        <f t="shared" si="1"/>
        <v>0</v>
      </c>
    </row>
    <row r="30" spans="2:15" ht="26.4" x14ac:dyDescent="0.3">
      <c r="B30" s="15">
        <v>21</v>
      </c>
      <c r="C30" s="49" t="s">
        <v>221</v>
      </c>
      <c r="D30" s="50" t="s">
        <v>278</v>
      </c>
      <c r="E30" s="33">
        <f>E11+E18+E24</f>
        <v>2866579</v>
      </c>
      <c r="F30" s="33">
        <f t="shared" ref="F30:J30" si="4">F11+F18+F24</f>
        <v>66846904</v>
      </c>
      <c r="G30" s="33">
        <f t="shared" si="4"/>
        <v>67167539</v>
      </c>
      <c r="H30" s="33">
        <f t="shared" si="4"/>
        <v>67167539</v>
      </c>
      <c r="I30" s="33">
        <f t="shared" si="4"/>
        <v>0</v>
      </c>
      <c r="J30" s="33">
        <f t="shared" si="4"/>
        <v>0</v>
      </c>
      <c r="K30" s="34">
        <f t="shared" si="1"/>
        <v>1.004796557219763</v>
      </c>
    </row>
    <row r="31" spans="2:15" x14ac:dyDescent="0.3">
      <c r="B31" s="15">
        <v>22</v>
      </c>
      <c r="C31" s="49" t="s">
        <v>77</v>
      </c>
      <c r="D31" s="50" t="s">
        <v>144</v>
      </c>
      <c r="E31" s="33">
        <f>SUM(E32:E34)</f>
        <v>0</v>
      </c>
      <c r="F31" s="33">
        <f t="shared" ref="F31:J31" si="5">SUM(F32:F34)</f>
        <v>0</v>
      </c>
      <c r="G31" s="33">
        <f t="shared" si="5"/>
        <v>0</v>
      </c>
      <c r="H31" s="33">
        <f t="shared" si="5"/>
        <v>0</v>
      </c>
      <c r="I31" s="33">
        <f t="shared" si="5"/>
        <v>0</v>
      </c>
      <c r="J31" s="33">
        <f t="shared" si="5"/>
        <v>0</v>
      </c>
      <c r="K31" s="34">
        <f t="shared" si="1"/>
        <v>0</v>
      </c>
      <c r="O31" s="24"/>
    </row>
    <row r="32" spans="2:15" x14ac:dyDescent="0.3">
      <c r="B32" s="15">
        <v>23</v>
      </c>
      <c r="C32" s="20" t="s">
        <v>145</v>
      </c>
      <c r="D32" s="21" t="s">
        <v>146</v>
      </c>
      <c r="E32" s="35">
        <v>0</v>
      </c>
      <c r="F32" s="35">
        <v>0</v>
      </c>
      <c r="G32" s="35">
        <v>0</v>
      </c>
      <c r="H32" s="35">
        <v>0</v>
      </c>
      <c r="I32" s="35">
        <v>0</v>
      </c>
      <c r="J32" s="35">
        <v>0</v>
      </c>
      <c r="K32" s="36">
        <f t="shared" si="1"/>
        <v>0</v>
      </c>
    </row>
    <row r="33" spans="2:11" x14ac:dyDescent="0.3">
      <c r="B33" s="15">
        <v>24</v>
      </c>
      <c r="C33" s="20" t="s">
        <v>147</v>
      </c>
      <c r="D33" s="21" t="s">
        <v>148</v>
      </c>
      <c r="E33" s="35">
        <v>0</v>
      </c>
      <c r="F33" s="35">
        <v>0</v>
      </c>
      <c r="G33" s="35">
        <v>0</v>
      </c>
      <c r="H33" s="35">
        <v>0</v>
      </c>
      <c r="I33" s="35">
        <v>0</v>
      </c>
      <c r="J33" s="35">
        <v>0</v>
      </c>
      <c r="K33" s="36">
        <f t="shared" si="1"/>
        <v>0</v>
      </c>
    </row>
    <row r="34" spans="2:11" x14ac:dyDescent="0.3">
      <c r="B34" s="15">
        <v>25</v>
      </c>
      <c r="C34" s="20" t="s">
        <v>149</v>
      </c>
      <c r="D34" s="21" t="s">
        <v>150</v>
      </c>
      <c r="E34" s="35">
        <v>0</v>
      </c>
      <c r="F34" s="35">
        <v>0</v>
      </c>
      <c r="G34" s="35">
        <v>0</v>
      </c>
      <c r="H34" s="35">
        <v>0</v>
      </c>
      <c r="I34" s="35">
        <v>0</v>
      </c>
      <c r="J34" s="35">
        <v>0</v>
      </c>
      <c r="K34" s="36">
        <f t="shared" si="1"/>
        <v>0</v>
      </c>
    </row>
    <row r="35" spans="2:11" x14ac:dyDescent="0.3">
      <c r="B35" s="15">
        <v>26</v>
      </c>
      <c r="C35" s="49" t="s">
        <v>105</v>
      </c>
      <c r="D35" s="50" t="s">
        <v>152</v>
      </c>
      <c r="E35" s="33">
        <f>SUM(E36:E39)</f>
        <v>0</v>
      </c>
      <c r="F35" s="33">
        <f t="shared" ref="F35:J35" si="6">SUM(F36:F39)</f>
        <v>0</v>
      </c>
      <c r="G35" s="33">
        <f t="shared" si="6"/>
        <v>0</v>
      </c>
      <c r="H35" s="33">
        <f t="shared" si="6"/>
        <v>0</v>
      </c>
      <c r="I35" s="33">
        <f t="shared" si="6"/>
        <v>0</v>
      </c>
      <c r="J35" s="33">
        <f t="shared" si="6"/>
        <v>0</v>
      </c>
      <c r="K35" s="34">
        <f t="shared" si="1"/>
        <v>0</v>
      </c>
    </row>
    <row r="36" spans="2:11" x14ac:dyDescent="0.3">
      <c r="B36" s="15">
        <v>27</v>
      </c>
      <c r="C36" s="20" t="s">
        <v>153</v>
      </c>
      <c r="D36" s="21" t="s">
        <v>154</v>
      </c>
      <c r="E36" s="35">
        <v>0</v>
      </c>
      <c r="F36" s="35">
        <v>0</v>
      </c>
      <c r="G36" s="35">
        <v>0</v>
      </c>
      <c r="H36" s="35">
        <v>0</v>
      </c>
      <c r="I36" s="35">
        <v>0</v>
      </c>
      <c r="J36" s="35">
        <v>0</v>
      </c>
      <c r="K36" s="36">
        <f t="shared" si="1"/>
        <v>0</v>
      </c>
    </row>
    <row r="37" spans="2:11" x14ac:dyDescent="0.3">
      <c r="B37" s="15">
        <v>28</v>
      </c>
      <c r="C37" s="20" t="s">
        <v>155</v>
      </c>
      <c r="D37" s="21" t="s">
        <v>156</v>
      </c>
      <c r="E37" s="35">
        <v>0</v>
      </c>
      <c r="F37" s="35">
        <v>0</v>
      </c>
      <c r="G37" s="35">
        <v>0</v>
      </c>
      <c r="H37" s="35">
        <v>0</v>
      </c>
      <c r="I37" s="35">
        <v>0</v>
      </c>
      <c r="J37" s="35">
        <v>0</v>
      </c>
      <c r="K37" s="36">
        <f t="shared" si="1"/>
        <v>0</v>
      </c>
    </row>
    <row r="38" spans="2:11" x14ac:dyDescent="0.3">
      <c r="B38" s="15">
        <v>29</v>
      </c>
      <c r="C38" s="20" t="s">
        <v>157</v>
      </c>
      <c r="D38" s="21" t="s">
        <v>158</v>
      </c>
      <c r="E38" s="35">
        <v>0</v>
      </c>
      <c r="F38" s="35">
        <v>0</v>
      </c>
      <c r="G38" s="35">
        <v>0</v>
      </c>
      <c r="H38" s="35">
        <v>0</v>
      </c>
      <c r="I38" s="35">
        <v>0</v>
      </c>
      <c r="J38" s="35">
        <v>0</v>
      </c>
      <c r="K38" s="36">
        <f t="shared" si="1"/>
        <v>0</v>
      </c>
    </row>
    <row r="39" spans="2:11" x14ac:dyDescent="0.3">
      <c r="B39" s="15">
        <v>30</v>
      </c>
      <c r="C39" s="20" t="s">
        <v>159</v>
      </c>
      <c r="D39" s="21" t="s">
        <v>160</v>
      </c>
      <c r="E39" s="35">
        <v>0</v>
      </c>
      <c r="F39" s="35">
        <v>0</v>
      </c>
      <c r="G39" s="35">
        <v>0</v>
      </c>
      <c r="H39" s="35">
        <v>0</v>
      </c>
      <c r="I39" s="35">
        <v>0</v>
      </c>
      <c r="J39" s="35">
        <v>0</v>
      </c>
      <c r="K39" s="36">
        <f t="shared" si="1"/>
        <v>0</v>
      </c>
    </row>
    <row r="40" spans="2:11" x14ac:dyDescent="0.3">
      <c r="B40" s="15">
        <v>31</v>
      </c>
      <c r="C40" s="49" t="s">
        <v>251</v>
      </c>
      <c r="D40" s="50" t="s">
        <v>162</v>
      </c>
      <c r="E40" s="33">
        <f>SUM(E41:E42)</f>
        <v>0</v>
      </c>
      <c r="F40" s="33">
        <f t="shared" ref="F40:J40" si="7">SUM(F41:F42)</f>
        <v>0</v>
      </c>
      <c r="G40" s="33">
        <f t="shared" si="7"/>
        <v>0</v>
      </c>
      <c r="H40" s="33">
        <f t="shared" si="7"/>
        <v>0</v>
      </c>
      <c r="I40" s="33">
        <f t="shared" si="7"/>
        <v>0</v>
      </c>
      <c r="J40" s="33">
        <f t="shared" si="7"/>
        <v>0</v>
      </c>
      <c r="K40" s="34">
        <f t="shared" si="1"/>
        <v>0</v>
      </c>
    </row>
    <row r="41" spans="2:11" x14ac:dyDescent="0.3">
      <c r="B41" s="15">
        <v>32</v>
      </c>
      <c r="C41" s="20" t="s">
        <v>163</v>
      </c>
      <c r="D41" s="21" t="s">
        <v>164</v>
      </c>
      <c r="E41" s="35">
        <v>0</v>
      </c>
      <c r="F41" s="35">
        <v>0</v>
      </c>
      <c r="G41" s="35">
        <v>0</v>
      </c>
      <c r="H41" s="35">
        <v>0</v>
      </c>
      <c r="I41" s="35">
        <v>0</v>
      </c>
      <c r="J41" s="35">
        <v>0</v>
      </c>
      <c r="K41" s="36">
        <f t="shared" si="1"/>
        <v>0</v>
      </c>
    </row>
    <row r="42" spans="2:11" x14ac:dyDescent="0.3">
      <c r="B42" s="15">
        <v>33</v>
      </c>
      <c r="C42" s="20" t="s">
        <v>165</v>
      </c>
      <c r="D42" s="21" t="s">
        <v>166</v>
      </c>
      <c r="E42" s="35">
        <v>0</v>
      </c>
      <c r="F42" s="35">
        <v>0</v>
      </c>
      <c r="G42" s="35">
        <v>0</v>
      </c>
      <c r="H42" s="35">
        <v>0</v>
      </c>
      <c r="I42" s="35">
        <v>0</v>
      </c>
      <c r="J42" s="35">
        <v>0</v>
      </c>
      <c r="K42" s="36">
        <f t="shared" si="1"/>
        <v>0</v>
      </c>
    </row>
    <row r="43" spans="2:11" x14ac:dyDescent="0.3">
      <c r="B43" s="15">
        <v>34</v>
      </c>
      <c r="C43" s="49" t="s">
        <v>129</v>
      </c>
      <c r="D43" s="50" t="s">
        <v>168</v>
      </c>
      <c r="E43" s="33">
        <f>SUM(E44:E46)</f>
        <v>0</v>
      </c>
      <c r="F43" s="33">
        <f t="shared" ref="F43:J43" si="8">SUM(F44:F46)</f>
        <v>0</v>
      </c>
      <c r="G43" s="33">
        <f t="shared" si="8"/>
        <v>0</v>
      </c>
      <c r="H43" s="33">
        <f t="shared" si="8"/>
        <v>0</v>
      </c>
      <c r="I43" s="33">
        <f t="shared" si="8"/>
        <v>0</v>
      </c>
      <c r="J43" s="33">
        <f t="shared" si="8"/>
        <v>0</v>
      </c>
      <c r="K43" s="34">
        <f t="shared" si="1"/>
        <v>0</v>
      </c>
    </row>
    <row r="44" spans="2:11" x14ac:dyDescent="0.3">
      <c r="B44" s="15">
        <v>35</v>
      </c>
      <c r="C44" s="20" t="s">
        <v>169</v>
      </c>
      <c r="D44" s="21" t="s">
        <v>170</v>
      </c>
      <c r="E44" s="35">
        <v>0</v>
      </c>
      <c r="F44" s="35">
        <v>0</v>
      </c>
      <c r="G44" s="35">
        <v>0</v>
      </c>
      <c r="H44" s="35">
        <v>0</v>
      </c>
      <c r="I44" s="35">
        <v>0</v>
      </c>
      <c r="J44" s="35">
        <v>0</v>
      </c>
      <c r="K44" s="36">
        <f t="shared" si="1"/>
        <v>0</v>
      </c>
    </row>
    <row r="45" spans="2:11" x14ac:dyDescent="0.3">
      <c r="B45" s="15">
        <v>36</v>
      </c>
      <c r="C45" s="20" t="s">
        <v>171</v>
      </c>
      <c r="D45" s="21" t="s">
        <v>172</v>
      </c>
      <c r="E45" s="35">
        <v>0</v>
      </c>
      <c r="F45" s="35">
        <v>0</v>
      </c>
      <c r="G45" s="35">
        <v>0</v>
      </c>
      <c r="H45" s="35">
        <v>0</v>
      </c>
      <c r="I45" s="35">
        <v>0</v>
      </c>
      <c r="J45" s="35">
        <v>0</v>
      </c>
      <c r="K45" s="36">
        <f t="shared" si="1"/>
        <v>0</v>
      </c>
    </row>
    <row r="46" spans="2:11" x14ac:dyDescent="0.3">
      <c r="B46" s="15">
        <v>37</v>
      </c>
      <c r="C46" s="20" t="s">
        <v>173</v>
      </c>
      <c r="D46" s="21" t="s">
        <v>174</v>
      </c>
      <c r="E46" s="35">
        <v>0</v>
      </c>
      <c r="F46" s="35">
        <v>0</v>
      </c>
      <c r="G46" s="35">
        <v>0</v>
      </c>
      <c r="H46" s="35">
        <v>0</v>
      </c>
      <c r="I46" s="35">
        <v>0</v>
      </c>
      <c r="J46" s="35">
        <v>0</v>
      </c>
      <c r="K46" s="36">
        <f t="shared" si="1"/>
        <v>0</v>
      </c>
    </row>
    <row r="47" spans="2:11" x14ac:dyDescent="0.3">
      <c r="B47" s="15">
        <v>38</v>
      </c>
      <c r="C47" s="49" t="s">
        <v>141</v>
      </c>
      <c r="D47" s="50" t="s">
        <v>269</v>
      </c>
      <c r="E47" s="33">
        <f>SUM(E48:E52)</f>
        <v>0</v>
      </c>
      <c r="F47" s="33">
        <f t="shared" ref="F47:J47" si="9">SUM(F48:F52)</f>
        <v>0</v>
      </c>
      <c r="G47" s="33">
        <f t="shared" si="9"/>
        <v>0</v>
      </c>
      <c r="H47" s="33">
        <f t="shared" si="9"/>
        <v>0</v>
      </c>
      <c r="I47" s="33">
        <f t="shared" si="9"/>
        <v>0</v>
      </c>
      <c r="J47" s="33">
        <f t="shared" si="9"/>
        <v>0</v>
      </c>
      <c r="K47" s="34">
        <f t="shared" si="1"/>
        <v>0</v>
      </c>
    </row>
    <row r="48" spans="2:11" x14ac:dyDescent="0.3">
      <c r="B48" s="15">
        <v>39</v>
      </c>
      <c r="C48" s="54" t="s">
        <v>177</v>
      </c>
      <c r="D48" s="21" t="s">
        <v>178</v>
      </c>
      <c r="E48" s="35">
        <v>0</v>
      </c>
      <c r="F48" s="35">
        <v>0</v>
      </c>
      <c r="G48" s="35">
        <v>0</v>
      </c>
      <c r="H48" s="35">
        <v>0</v>
      </c>
      <c r="I48" s="35">
        <v>0</v>
      </c>
      <c r="J48" s="35">
        <v>0</v>
      </c>
      <c r="K48" s="36">
        <f t="shared" si="1"/>
        <v>0</v>
      </c>
    </row>
    <row r="49" spans="2:11" x14ac:dyDescent="0.3">
      <c r="B49" s="15">
        <v>40</v>
      </c>
      <c r="C49" s="54" t="s">
        <v>179</v>
      </c>
      <c r="D49" s="21" t="s">
        <v>180</v>
      </c>
      <c r="E49" s="35">
        <v>0</v>
      </c>
      <c r="F49" s="35">
        <v>0</v>
      </c>
      <c r="G49" s="35">
        <v>0</v>
      </c>
      <c r="H49" s="35">
        <v>0</v>
      </c>
      <c r="I49" s="35">
        <v>0</v>
      </c>
      <c r="J49" s="35">
        <v>0</v>
      </c>
      <c r="K49" s="36">
        <f t="shared" si="1"/>
        <v>0</v>
      </c>
    </row>
    <row r="50" spans="2:11" x14ac:dyDescent="0.3">
      <c r="B50" s="15">
        <v>41</v>
      </c>
      <c r="C50" s="54" t="s">
        <v>181</v>
      </c>
      <c r="D50" s="21" t="s">
        <v>182</v>
      </c>
      <c r="E50" s="35">
        <v>0</v>
      </c>
      <c r="F50" s="35">
        <v>0</v>
      </c>
      <c r="G50" s="35">
        <v>0</v>
      </c>
      <c r="H50" s="35">
        <v>0</v>
      </c>
      <c r="I50" s="35">
        <v>0</v>
      </c>
      <c r="J50" s="35">
        <v>0</v>
      </c>
      <c r="K50" s="36">
        <f t="shared" si="1"/>
        <v>0</v>
      </c>
    </row>
    <row r="51" spans="2:11" ht="26.4" x14ac:dyDescent="0.3">
      <c r="B51" s="15">
        <v>42</v>
      </c>
      <c r="C51" s="54" t="s">
        <v>183</v>
      </c>
      <c r="D51" s="21" t="s">
        <v>184</v>
      </c>
      <c r="E51" s="35">
        <v>0</v>
      </c>
      <c r="F51" s="35">
        <v>0</v>
      </c>
      <c r="G51" s="35">
        <v>0</v>
      </c>
      <c r="H51" s="35">
        <v>0</v>
      </c>
      <c r="I51" s="35">
        <v>0</v>
      </c>
      <c r="J51" s="35">
        <v>0</v>
      </c>
      <c r="K51" s="36">
        <f t="shared" si="1"/>
        <v>0</v>
      </c>
    </row>
    <row r="52" spans="2:11" s="55" customFormat="1" x14ac:dyDescent="0.3">
      <c r="B52" s="15">
        <v>43</v>
      </c>
      <c r="C52" s="54" t="s">
        <v>185</v>
      </c>
      <c r="D52" s="21" t="s">
        <v>186</v>
      </c>
      <c r="E52" s="35">
        <v>0</v>
      </c>
      <c r="F52" s="35">
        <v>0</v>
      </c>
      <c r="G52" s="35">
        <v>0</v>
      </c>
      <c r="H52" s="35">
        <v>0</v>
      </c>
      <c r="I52" s="35">
        <v>0</v>
      </c>
      <c r="J52" s="35">
        <v>0</v>
      </c>
      <c r="K52" s="36">
        <f t="shared" si="1"/>
        <v>0</v>
      </c>
    </row>
    <row r="53" spans="2:11" x14ac:dyDescent="0.3">
      <c r="B53" s="15">
        <v>44</v>
      </c>
      <c r="C53" s="49" t="s">
        <v>265</v>
      </c>
      <c r="D53" s="50" t="s">
        <v>188</v>
      </c>
      <c r="E53" s="33">
        <v>0</v>
      </c>
      <c r="F53" s="33">
        <v>0</v>
      </c>
      <c r="G53" s="33">
        <v>0</v>
      </c>
      <c r="H53" s="33">
        <v>0</v>
      </c>
      <c r="I53" s="33">
        <v>0</v>
      </c>
      <c r="J53" s="33">
        <v>0</v>
      </c>
      <c r="K53" s="34">
        <f t="shared" si="1"/>
        <v>0</v>
      </c>
    </row>
    <row r="54" spans="2:11" x14ac:dyDescent="0.3">
      <c r="B54" s="15">
        <v>45</v>
      </c>
      <c r="C54" s="49" t="s">
        <v>151</v>
      </c>
      <c r="D54" s="50" t="s">
        <v>264</v>
      </c>
      <c r="E54" s="33">
        <v>0</v>
      </c>
      <c r="F54" s="33">
        <v>0</v>
      </c>
      <c r="G54" s="33">
        <v>0</v>
      </c>
      <c r="H54" s="33">
        <v>0</v>
      </c>
      <c r="I54" s="33">
        <v>0</v>
      </c>
      <c r="J54" s="33">
        <v>0</v>
      </c>
      <c r="K54" s="34">
        <f t="shared" si="1"/>
        <v>0</v>
      </c>
    </row>
    <row r="55" spans="2:11" ht="26.4" x14ac:dyDescent="0.3">
      <c r="B55" s="15">
        <v>46</v>
      </c>
      <c r="C55" s="49" t="s">
        <v>161</v>
      </c>
      <c r="D55" s="50" t="s">
        <v>279</v>
      </c>
      <c r="E55" s="33">
        <f t="shared" ref="E55:J55" si="10">+E31+E35+E40+E43+E47+E53+E54</f>
        <v>0</v>
      </c>
      <c r="F55" s="33">
        <f t="shared" si="10"/>
        <v>0</v>
      </c>
      <c r="G55" s="33">
        <f t="shared" si="10"/>
        <v>0</v>
      </c>
      <c r="H55" s="33">
        <f t="shared" si="10"/>
        <v>0</v>
      </c>
      <c r="I55" s="33">
        <f t="shared" si="10"/>
        <v>0</v>
      </c>
      <c r="J55" s="33">
        <f t="shared" si="10"/>
        <v>0</v>
      </c>
      <c r="K55" s="34">
        <f t="shared" si="1"/>
        <v>0</v>
      </c>
    </row>
    <row r="56" spans="2:11" x14ac:dyDescent="0.3">
      <c r="B56" s="15">
        <v>47</v>
      </c>
      <c r="C56" s="16" t="s">
        <v>167</v>
      </c>
      <c r="D56" s="25" t="s">
        <v>280</v>
      </c>
      <c r="E56" s="33">
        <f t="shared" ref="E56:J56" si="11">+E30+E55</f>
        <v>2866579</v>
      </c>
      <c r="F56" s="33">
        <f t="shared" si="11"/>
        <v>66846904</v>
      </c>
      <c r="G56" s="33">
        <f t="shared" si="11"/>
        <v>67167539</v>
      </c>
      <c r="H56" s="33">
        <f t="shared" si="11"/>
        <v>67167539</v>
      </c>
      <c r="I56" s="33">
        <f t="shared" si="11"/>
        <v>0</v>
      </c>
      <c r="J56" s="33">
        <f t="shared" si="11"/>
        <v>0</v>
      </c>
      <c r="K56" s="34">
        <f t="shared" si="1"/>
        <v>1.004796557219763</v>
      </c>
    </row>
    <row r="57" spans="2:11" s="29" customFormat="1" ht="14.4" x14ac:dyDescent="0.3">
      <c r="B57" s="57"/>
      <c r="C57" s="26"/>
      <c r="D57" s="27"/>
      <c r="E57" s="28"/>
      <c r="F57" s="28"/>
      <c r="G57" s="28"/>
      <c r="H57" s="28"/>
      <c r="I57" s="28"/>
      <c r="J57" s="28"/>
      <c r="K57" s="28"/>
    </row>
    <row r="58" spans="2:11" s="29" customFormat="1" ht="15.6" x14ac:dyDescent="0.3">
      <c r="B58" s="58" t="s">
        <v>195</v>
      </c>
      <c r="C58" s="26"/>
      <c r="D58" s="27"/>
      <c r="E58" s="28"/>
      <c r="F58" s="28"/>
      <c r="G58" s="28"/>
      <c r="H58" s="28"/>
      <c r="I58" s="28"/>
      <c r="J58" s="28"/>
      <c r="K58" s="28"/>
    </row>
    <row r="59" spans="2:11" s="29" customFormat="1" ht="14.4" x14ac:dyDescent="0.3">
      <c r="B59" s="57"/>
      <c r="C59" s="26"/>
      <c r="D59" s="27"/>
      <c r="E59" s="28"/>
      <c r="F59" s="28"/>
      <c r="G59" s="28"/>
      <c r="H59" s="28"/>
      <c r="I59" s="28"/>
      <c r="J59" s="28"/>
      <c r="K59" s="28"/>
    </row>
    <row r="60" spans="2:11" s="9" customFormat="1" x14ac:dyDescent="0.3">
      <c r="B60" s="14"/>
      <c r="C60" s="46" t="s">
        <v>3</v>
      </c>
      <c r="D60" s="46" t="s">
        <v>4</v>
      </c>
      <c r="E60" s="46" t="s">
        <v>5</v>
      </c>
      <c r="F60" s="46" t="s">
        <v>6</v>
      </c>
      <c r="G60" s="46" t="s">
        <v>7</v>
      </c>
      <c r="H60" s="46" t="s">
        <v>8</v>
      </c>
      <c r="I60" s="46" t="s">
        <v>9</v>
      </c>
      <c r="J60" s="46" t="s">
        <v>10</v>
      </c>
      <c r="K60" s="46" t="s">
        <v>11</v>
      </c>
    </row>
    <row r="61" spans="2:11" ht="39.6" x14ac:dyDescent="0.3">
      <c r="B61" s="15">
        <v>1</v>
      </c>
      <c r="C61" s="16" t="s">
        <v>12</v>
      </c>
      <c r="D61" s="17" t="s">
        <v>13</v>
      </c>
      <c r="E61" s="18" t="s">
        <v>14</v>
      </c>
      <c r="F61" s="18" t="s">
        <v>15</v>
      </c>
      <c r="G61" s="18" t="s">
        <v>16</v>
      </c>
      <c r="H61" s="47" t="s">
        <v>17</v>
      </c>
      <c r="I61" s="47" t="s">
        <v>18</v>
      </c>
      <c r="J61" s="47" t="s">
        <v>19</v>
      </c>
      <c r="K61" s="18" t="s">
        <v>20</v>
      </c>
    </row>
    <row r="62" spans="2:11" x14ac:dyDescent="0.3">
      <c r="B62" s="15">
        <v>2</v>
      </c>
      <c r="C62" s="49" t="s">
        <v>21</v>
      </c>
      <c r="D62" s="50" t="s">
        <v>211</v>
      </c>
      <c r="E62" s="33">
        <f>+E63+E65+E67</f>
        <v>8586000</v>
      </c>
      <c r="F62" s="33">
        <f t="shared" ref="F62:J62" si="12">+F63+F65+F67</f>
        <v>33854001</v>
      </c>
      <c r="G62" s="33">
        <f t="shared" si="12"/>
        <v>33664816</v>
      </c>
      <c r="H62" s="33">
        <f t="shared" si="12"/>
        <v>33635866</v>
      </c>
      <c r="I62" s="51">
        <f>SUM(I63:I67)</f>
        <v>28950</v>
      </c>
      <c r="J62" s="33">
        <f t="shared" si="12"/>
        <v>0</v>
      </c>
      <c r="K62" s="34">
        <f t="shared" ref="K62:K97" si="13">IFERROR(G62/F62,0)</f>
        <v>0.99441173880747502</v>
      </c>
    </row>
    <row r="63" spans="2:11" x14ac:dyDescent="0.3">
      <c r="B63" s="15">
        <v>3</v>
      </c>
      <c r="C63" s="20" t="s">
        <v>212</v>
      </c>
      <c r="D63" s="59" t="s">
        <v>213</v>
      </c>
      <c r="E63" s="35">
        <v>835000</v>
      </c>
      <c r="F63" s="35">
        <v>28581250</v>
      </c>
      <c r="G63" s="35">
        <v>28392065</v>
      </c>
      <c r="H63" s="35">
        <v>28363115</v>
      </c>
      <c r="I63" s="52">
        <v>28950</v>
      </c>
      <c r="J63" s="35">
        <v>0</v>
      </c>
      <c r="K63" s="36">
        <f t="shared" si="13"/>
        <v>0.99338080034987974</v>
      </c>
    </row>
    <row r="64" spans="2:11" x14ac:dyDescent="0.3">
      <c r="B64" s="15">
        <v>4</v>
      </c>
      <c r="C64" s="20" t="s">
        <v>212</v>
      </c>
      <c r="D64" s="59" t="s">
        <v>214</v>
      </c>
      <c r="E64" s="35">
        <v>0</v>
      </c>
      <c r="F64" s="35">
        <v>0</v>
      </c>
      <c r="G64" s="35">
        <v>0</v>
      </c>
      <c r="H64" s="35">
        <v>0</v>
      </c>
      <c r="I64" s="35">
        <v>0</v>
      </c>
      <c r="J64" s="35">
        <v>0</v>
      </c>
      <c r="K64" s="36">
        <f>IFERROR(G64/F64,0)</f>
        <v>0</v>
      </c>
    </row>
    <row r="65" spans="2:11" x14ac:dyDescent="0.3">
      <c r="B65" s="15">
        <v>5</v>
      </c>
      <c r="C65" s="20" t="s">
        <v>215</v>
      </c>
      <c r="D65" s="59" t="s">
        <v>216</v>
      </c>
      <c r="E65" s="35">
        <v>3751000</v>
      </c>
      <c r="F65" s="35">
        <v>2702751</v>
      </c>
      <c r="G65" s="35">
        <v>2702751</v>
      </c>
      <c r="H65" s="35">
        <v>2702751</v>
      </c>
      <c r="I65" s="35">
        <v>0</v>
      </c>
      <c r="J65" s="35">
        <v>0</v>
      </c>
      <c r="K65" s="36">
        <f t="shared" si="13"/>
        <v>1</v>
      </c>
    </row>
    <row r="66" spans="2:11" x14ac:dyDescent="0.3">
      <c r="B66" s="15">
        <v>6</v>
      </c>
      <c r="C66" s="20" t="s">
        <v>215</v>
      </c>
      <c r="D66" s="59" t="s">
        <v>217</v>
      </c>
      <c r="E66" s="35">
        <v>0</v>
      </c>
      <c r="F66" s="35">
        <v>0</v>
      </c>
      <c r="G66" s="35">
        <v>0</v>
      </c>
      <c r="H66" s="35">
        <v>0</v>
      </c>
      <c r="I66" s="35">
        <v>0</v>
      </c>
      <c r="J66" s="35">
        <v>0</v>
      </c>
      <c r="K66" s="36">
        <f t="shared" si="13"/>
        <v>0</v>
      </c>
    </row>
    <row r="67" spans="2:11" x14ac:dyDescent="0.3">
      <c r="B67" s="15">
        <v>7</v>
      </c>
      <c r="C67" s="20" t="s">
        <v>218</v>
      </c>
      <c r="D67" s="21" t="s">
        <v>219</v>
      </c>
      <c r="E67" s="35">
        <v>4000000</v>
      </c>
      <c r="F67" s="35">
        <v>2570000</v>
      </c>
      <c r="G67" s="35">
        <v>2570000</v>
      </c>
      <c r="H67" s="35">
        <v>2570000</v>
      </c>
      <c r="I67" s="35">
        <v>0</v>
      </c>
      <c r="J67" s="35">
        <v>0</v>
      </c>
      <c r="K67" s="36">
        <f t="shared" si="13"/>
        <v>1</v>
      </c>
    </row>
    <row r="68" spans="2:11" x14ac:dyDescent="0.3">
      <c r="B68" s="15">
        <v>8</v>
      </c>
      <c r="C68" s="49" t="s">
        <v>37</v>
      </c>
      <c r="D68" s="50" t="s">
        <v>208</v>
      </c>
      <c r="E68" s="33">
        <f>SUM(E69:E70)</f>
        <v>0</v>
      </c>
      <c r="F68" s="33">
        <f t="shared" ref="F68:J68" si="14">SUM(F69:F70)</f>
        <v>0</v>
      </c>
      <c r="G68" s="33">
        <f t="shared" si="14"/>
        <v>0</v>
      </c>
      <c r="H68" s="33">
        <f t="shared" si="14"/>
        <v>0</v>
      </c>
      <c r="I68" s="33">
        <f t="shared" si="14"/>
        <v>0</v>
      </c>
      <c r="J68" s="33">
        <f t="shared" si="14"/>
        <v>0</v>
      </c>
      <c r="K68" s="34">
        <f t="shared" si="13"/>
        <v>0</v>
      </c>
    </row>
    <row r="69" spans="2:11" x14ac:dyDescent="0.3">
      <c r="B69" s="15">
        <v>9</v>
      </c>
      <c r="C69" s="20" t="s">
        <v>207</v>
      </c>
      <c r="D69" s="59" t="s">
        <v>272</v>
      </c>
      <c r="E69" s="35">
        <v>0</v>
      </c>
      <c r="F69" s="35">
        <v>0</v>
      </c>
      <c r="G69" s="35">
        <v>0</v>
      </c>
      <c r="H69" s="35">
        <v>0</v>
      </c>
      <c r="I69" s="35">
        <v>0</v>
      </c>
      <c r="J69" s="35">
        <v>0</v>
      </c>
      <c r="K69" s="36">
        <f t="shared" si="13"/>
        <v>0</v>
      </c>
    </row>
    <row r="70" spans="2:11" x14ac:dyDescent="0.3">
      <c r="B70" s="15">
        <v>10</v>
      </c>
      <c r="C70" s="20" t="s">
        <v>207</v>
      </c>
      <c r="D70" s="59" t="s">
        <v>273</v>
      </c>
      <c r="E70" s="35">
        <v>0</v>
      </c>
      <c r="F70" s="35">
        <v>0</v>
      </c>
      <c r="G70" s="35">
        <v>0</v>
      </c>
      <c r="H70" s="35">
        <v>0</v>
      </c>
      <c r="I70" s="35">
        <v>0</v>
      </c>
      <c r="J70" s="35">
        <v>0</v>
      </c>
      <c r="K70" s="36">
        <f t="shared" si="13"/>
        <v>0</v>
      </c>
    </row>
    <row r="71" spans="2:11" ht="26.4" x14ac:dyDescent="0.3">
      <c r="B71" s="15">
        <v>11</v>
      </c>
      <c r="C71" s="49" t="s">
        <v>50</v>
      </c>
      <c r="D71" s="50" t="s">
        <v>281</v>
      </c>
      <c r="E71" s="33">
        <f>E62+E68</f>
        <v>8586000</v>
      </c>
      <c r="F71" s="33">
        <f t="shared" ref="F71:J71" si="15">F62+F68</f>
        <v>33854001</v>
      </c>
      <c r="G71" s="33">
        <f t="shared" si="15"/>
        <v>33664816</v>
      </c>
      <c r="H71" s="33">
        <f t="shared" si="15"/>
        <v>33635866</v>
      </c>
      <c r="I71" s="33">
        <f t="shared" si="15"/>
        <v>28950</v>
      </c>
      <c r="J71" s="33">
        <f t="shared" si="15"/>
        <v>0</v>
      </c>
      <c r="K71" s="34">
        <f t="shared" si="13"/>
        <v>0.99441173880747502</v>
      </c>
    </row>
    <row r="72" spans="2:11" x14ac:dyDescent="0.3">
      <c r="B72" s="15">
        <v>12</v>
      </c>
      <c r="C72" s="49" t="s">
        <v>221</v>
      </c>
      <c r="D72" s="50" t="s">
        <v>222</v>
      </c>
      <c r="E72" s="33">
        <f>SUM(E73:E75)</f>
        <v>0</v>
      </c>
      <c r="F72" s="33">
        <f t="shared" ref="F72:J72" si="16">SUM(F73:F75)</f>
        <v>0</v>
      </c>
      <c r="G72" s="33">
        <f t="shared" si="16"/>
        <v>0</v>
      </c>
      <c r="H72" s="33">
        <f t="shared" si="16"/>
        <v>0</v>
      </c>
      <c r="I72" s="33">
        <f t="shared" si="16"/>
        <v>0</v>
      </c>
      <c r="J72" s="33">
        <f t="shared" si="16"/>
        <v>0</v>
      </c>
      <c r="K72" s="34">
        <f t="shared" si="13"/>
        <v>0</v>
      </c>
    </row>
    <row r="73" spans="2:11" x14ac:dyDescent="0.3">
      <c r="B73" s="15">
        <v>13</v>
      </c>
      <c r="C73" s="20" t="s">
        <v>223</v>
      </c>
      <c r="D73" s="59" t="s">
        <v>224</v>
      </c>
      <c r="E73" s="35">
        <v>0</v>
      </c>
      <c r="F73" s="35">
        <v>0</v>
      </c>
      <c r="G73" s="35">
        <v>0</v>
      </c>
      <c r="H73" s="35">
        <v>0</v>
      </c>
      <c r="I73" s="35">
        <v>0</v>
      </c>
      <c r="J73" s="35">
        <v>0</v>
      </c>
      <c r="K73" s="36">
        <f t="shared" si="13"/>
        <v>0</v>
      </c>
    </row>
    <row r="74" spans="2:11" x14ac:dyDescent="0.3">
      <c r="B74" s="15">
        <v>14</v>
      </c>
      <c r="C74" s="20" t="s">
        <v>225</v>
      </c>
      <c r="D74" s="59" t="s">
        <v>226</v>
      </c>
      <c r="E74" s="35">
        <v>0</v>
      </c>
      <c r="F74" s="35">
        <v>0</v>
      </c>
      <c r="G74" s="35">
        <v>0</v>
      </c>
      <c r="H74" s="35">
        <v>0</v>
      </c>
      <c r="I74" s="35">
        <v>0</v>
      </c>
      <c r="J74" s="35">
        <v>0</v>
      </c>
      <c r="K74" s="36">
        <f t="shared" si="13"/>
        <v>0</v>
      </c>
    </row>
    <row r="75" spans="2:11" x14ac:dyDescent="0.3">
      <c r="B75" s="15">
        <v>15</v>
      </c>
      <c r="C75" s="20" t="s">
        <v>227</v>
      </c>
      <c r="D75" s="59" t="s">
        <v>228</v>
      </c>
      <c r="E75" s="35">
        <v>0</v>
      </c>
      <c r="F75" s="35">
        <v>0</v>
      </c>
      <c r="G75" s="35">
        <v>0</v>
      </c>
      <c r="H75" s="35">
        <v>0</v>
      </c>
      <c r="I75" s="35">
        <v>0</v>
      </c>
      <c r="J75" s="35">
        <v>0</v>
      </c>
      <c r="K75" s="36">
        <f t="shared" si="13"/>
        <v>0</v>
      </c>
    </row>
    <row r="76" spans="2:11" x14ac:dyDescent="0.3">
      <c r="B76" s="15">
        <v>16</v>
      </c>
      <c r="C76" s="49" t="s">
        <v>77</v>
      </c>
      <c r="D76" s="50" t="s">
        <v>229</v>
      </c>
      <c r="E76" s="33">
        <f>SUM(E77:E82)</f>
        <v>0</v>
      </c>
      <c r="F76" s="33">
        <f t="shared" ref="F76:J76" si="17">SUM(F77:F82)</f>
        <v>0</v>
      </c>
      <c r="G76" s="33">
        <f t="shared" si="17"/>
        <v>0</v>
      </c>
      <c r="H76" s="33">
        <f t="shared" si="17"/>
        <v>0</v>
      </c>
      <c r="I76" s="33">
        <f t="shared" si="17"/>
        <v>0</v>
      </c>
      <c r="J76" s="33">
        <f t="shared" si="17"/>
        <v>0</v>
      </c>
      <c r="K76" s="34">
        <f t="shared" si="13"/>
        <v>0</v>
      </c>
    </row>
    <row r="77" spans="2:11" x14ac:dyDescent="0.3">
      <c r="B77" s="15">
        <v>17</v>
      </c>
      <c r="C77" s="20" t="s">
        <v>230</v>
      </c>
      <c r="D77" s="59" t="s">
        <v>231</v>
      </c>
      <c r="E77" s="35">
        <v>0</v>
      </c>
      <c r="F77" s="35">
        <v>0</v>
      </c>
      <c r="G77" s="35">
        <v>0</v>
      </c>
      <c r="H77" s="35">
        <v>0</v>
      </c>
      <c r="I77" s="35">
        <v>0</v>
      </c>
      <c r="J77" s="35">
        <v>0</v>
      </c>
      <c r="K77" s="36">
        <f t="shared" si="13"/>
        <v>0</v>
      </c>
    </row>
    <row r="78" spans="2:11" x14ac:dyDescent="0.3">
      <c r="B78" s="15">
        <v>18</v>
      </c>
      <c r="C78" s="20" t="s">
        <v>232</v>
      </c>
      <c r="D78" s="59" t="s">
        <v>233</v>
      </c>
      <c r="E78" s="35">
        <v>0</v>
      </c>
      <c r="F78" s="35">
        <v>0</v>
      </c>
      <c r="G78" s="35">
        <v>0</v>
      </c>
      <c r="H78" s="35">
        <v>0</v>
      </c>
      <c r="I78" s="35">
        <v>0</v>
      </c>
      <c r="J78" s="35">
        <v>0</v>
      </c>
      <c r="K78" s="36">
        <f t="shared" si="13"/>
        <v>0</v>
      </c>
    </row>
    <row r="79" spans="2:11" x14ac:dyDescent="0.3">
      <c r="B79" s="15">
        <v>19</v>
      </c>
      <c r="C79" s="20" t="s">
        <v>234</v>
      </c>
      <c r="D79" s="59" t="s">
        <v>235</v>
      </c>
      <c r="E79" s="35">
        <v>0</v>
      </c>
      <c r="F79" s="35">
        <v>0</v>
      </c>
      <c r="G79" s="35">
        <v>0</v>
      </c>
      <c r="H79" s="35">
        <v>0</v>
      </c>
      <c r="I79" s="35">
        <v>0</v>
      </c>
      <c r="J79" s="35">
        <v>0</v>
      </c>
      <c r="K79" s="36">
        <f t="shared" si="13"/>
        <v>0</v>
      </c>
    </row>
    <row r="80" spans="2:11" x14ac:dyDescent="0.3">
      <c r="B80" s="15">
        <v>20</v>
      </c>
      <c r="C80" s="20" t="s">
        <v>236</v>
      </c>
      <c r="D80" s="59" t="s">
        <v>237</v>
      </c>
      <c r="E80" s="35">
        <v>0</v>
      </c>
      <c r="F80" s="35">
        <v>0</v>
      </c>
      <c r="G80" s="35">
        <v>0</v>
      </c>
      <c r="H80" s="35">
        <v>0</v>
      </c>
      <c r="I80" s="35">
        <v>0</v>
      </c>
      <c r="J80" s="35">
        <v>0</v>
      </c>
      <c r="K80" s="36">
        <f t="shared" si="13"/>
        <v>0</v>
      </c>
    </row>
    <row r="81" spans="2:17" x14ac:dyDescent="0.3">
      <c r="B81" s="15">
        <v>21</v>
      </c>
      <c r="C81" s="20" t="s">
        <v>238</v>
      </c>
      <c r="D81" s="59" t="s">
        <v>239</v>
      </c>
      <c r="E81" s="35">
        <v>0</v>
      </c>
      <c r="F81" s="35">
        <v>0</v>
      </c>
      <c r="G81" s="35">
        <v>0</v>
      </c>
      <c r="H81" s="35">
        <v>0</v>
      </c>
      <c r="I81" s="35">
        <v>0</v>
      </c>
      <c r="J81" s="35">
        <v>0</v>
      </c>
      <c r="K81" s="36">
        <f t="shared" si="13"/>
        <v>0</v>
      </c>
    </row>
    <row r="82" spans="2:17" s="23" customFormat="1" x14ac:dyDescent="0.3">
      <c r="B82" s="15">
        <v>22</v>
      </c>
      <c r="C82" s="20" t="s">
        <v>240</v>
      </c>
      <c r="D82" s="59" t="s">
        <v>241</v>
      </c>
      <c r="E82" s="35">
        <v>0</v>
      </c>
      <c r="F82" s="35">
        <v>0</v>
      </c>
      <c r="G82" s="35">
        <v>0</v>
      </c>
      <c r="H82" s="35">
        <v>0</v>
      </c>
      <c r="I82" s="35">
        <v>0</v>
      </c>
      <c r="J82" s="35">
        <v>0</v>
      </c>
      <c r="K82" s="36">
        <f t="shared" si="13"/>
        <v>0</v>
      </c>
    </row>
    <row r="83" spans="2:17" x14ac:dyDescent="0.3">
      <c r="B83" s="15">
        <v>23</v>
      </c>
      <c r="C83" s="49" t="s">
        <v>105</v>
      </c>
      <c r="D83" s="50" t="s">
        <v>242</v>
      </c>
      <c r="E83" s="33">
        <f>SUM(E84:E87)</f>
        <v>0</v>
      </c>
      <c r="F83" s="33">
        <f t="shared" ref="F83:J83" si="18">SUM(F84:F87)</f>
        <v>0</v>
      </c>
      <c r="G83" s="33">
        <f t="shared" si="18"/>
        <v>0</v>
      </c>
      <c r="H83" s="33">
        <f t="shared" si="18"/>
        <v>0</v>
      </c>
      <c r="I83" s="33">
        <f t="shared" si="18"/>
        <v>0</v>
      </c>
      <c r="J83" s="33">
        <f t="shared" si="18"/>
        <v>0</v>
      </c>
      <c r="K83" s="34">
        <f t="shared" si="13"/>
        <v>0</v>
      </c>
      <c r="Q83" s="60"/>
    </row>
    <row r="84" spans="2:17" x14ac:dyDescent="0.3">
      <c r="B84" s="15">
        <v>24</v>
      </c>
      <c r="C84" s="20" t="s">
        <v>243</v>
      </c>
      <c r="D84" s="59" t="s">
        <v>244</v>
      </c>
      <c r="E84" s="35">
        <v>0</v>
      </c>
      <c r="F84" s="35">
        <v>0</v>
      </c>
      <c r="G84" s="35">
        <v>0</v>
      </c>
      <c r="H84" s="35">
        <v>0</v>
      </c>
      <c r="I84" s="35">
        <v>0</v>
      </c>
      <c r="J84" s="35">
        <v>0</v>
      </c>
      <c r="K84" s="36">
        <f t="shared" si="13"/>
        <v>0</v>
      </c>
    </row>
    <row r="85" spans="2:17" x14ac:dyDescent="0.3">
      <c r="B85" s="15">
        <v>25</v>
      </c>
      <c r="C85" s="20" t="s">
        <v>245</v>
      </c>
      <c r="D85" s="59" t="s">
        <v>246</v>
      </c>
      <c r="E85" s="35">
        <v>0</v>
      </c>
      <c r="F85" s="35">
        <v>0</v>
      </c>
      <c r="G85" s="35">
        <v>0</v>
      </c>
      <c r="H85" s="35">
        <v>0</v>
      </c>
      <c r="I85" s="35">
        <v>0</v>
      </c>
      <c r="J85" s="35">
        <v>0</v>
      </c>
      <c r="K85" s="36">
        <f t="shared" si="13"/>
        <v>0</v>
      </c>
    </row>
    <row r="86" spans="2:17" s="23" customFormat="1" x14ac:dyDescent="0.3">
      <c r="B86" s="15">
        <v>26</v>
      </c>
      <c r="C86" s="20" t="s">
        <v>247</v>
      </c>
      <c r="D86" s="59" t="s">
        <v>248</v>
      </c>
      <c r="E86" s="35">
        <v>0</v>
      </c>
      <c r="F86" s="35">
        <v>0</v>
      </c>
      <c r="G86" s="35">
        <v>0</v>
      </c>
      <c r="H86" s="35">
        <v>0</v>
      </c>
      <c r="I86" s="35">
        <v>0</v>
      </c>
      <c r="J86" s="35">
        <v>0</v>
      </c>
      <c r="K86" s="36">
        <f t="shared" si="13"/>
        <v>0</v>
      </c>
    </row>
    <row r="87" spans="2:17" s="23" customFormat="1" x14ac:dyDescent="0.3">
      <c r="B87" s="15">
        <v>27</v>
      </c>
      <c r="C87" s="20" t="s">
        <v>249</v>
      </c>
      <c r="D87" s="59" t="s">
        <v>250</v>
      </c>
      <c r="E87" s="35">
        <v>0</v>
      </c>
      <c r="F87" s="35">
        <v>0</v>
      </c>
      <c r="G87" s="35">
        <v>0</v>
      </c>
      <c r="H87" s="35">
        <v>0</v>
      </c>
      <c r="I87" s="35">
        <v>0</v>
      </c>
      <c r="J87" s="35">
        <v>0</v>
      </c>
      <c r="K87" s="36">
        <f t="shared" si="13"/>
        <v>0</v>
      </c>
    </row>
    <row r="88" spans="2:17" s="23" customFormat="1" x14ac:dyDescent="0.3">
      <c r="B88" s="15">
        <v>28</v>
      </c>
      <c r="C88" s="49" t="s">
        <v>251</v>
      </c>
      <c r="D88" s="50" t="s">
        <v>252</v>
      </c>
      <c r="E88" s="33">
        <f>SUM(E89:E93)</f>
        <v>0</v>
      </c>
      <c r="F88" s="33">
        <f t="shared" ref="F88:J88" si="19">SUM(F89:F93)</f>
        <v>0</v>
      </c>
      <c r="G88" s="33">
        <f t="shared" si="19"/>
        <v>0</v>
      </c>
      <c r="H88" s="33">
        <f t="shared" si="19"/>
        <v>0</v>
      </c>
      <c r="I88" s="33">
        <f t="shared" si="19"/>
        <v>0</v>
      </c>
      <c r="J88" s="33">
        <f t="shared" si="19"/>
        <v>0</v>
      </c>
      <c r="K88" s="34">
        <f t="shared" si="13"/>
        <v>0</v>
      </c>
    </row>
    <row r="89" spans="2:17" s="23" customFormat="1" x14ac:dyDescent="0.3">
      <c r="B89" s="15">
        <v>29</v>
      </c>
      <c r="C89" s="20" t="s">
        <v>253</v>
      </c>
      <c r="D89" s="59" t="s">
        <v>254</v>
      </c>
      <c r="E89" s="35">
        <v>0</v>
      </c>
      <c r="F89" s="35">
        <v>0</v>
      </c>
      <c r="G89" s="35">
        <v>0</v>
      </c>
      <c r="H89" s="35">
        <v>0</v>
      </c>
      <c r="I89" s="35">
        <v>0</v>
      </c>
      <c r="J89" s="35">
        <v>0</v>
      </c>
      <c r="K89" s="36">
        <f t="shared" si="13"/>
        <v>0</v>
      </c>
    </row>
    <row r="90" spans="2:17" s="23" customFormat="1" x14ac:dyDescent="0.3">
      <c r="B90" s="15">
        <v>30</v>
      </c>
      <c r="C90" s="20" t="s">
        <v>255</v>
      </c>
      <c r="D90" s="59" t="s">
        <v>256</v>
      </c>
      <c r="E90" s="35">
        <v>0</v>
      </c>
      <c r="F90" s="35">
        <v>0</v>
      </c>
      <c r="G90" s="35">
        <v>0</v>
      </c>
      <c r="H90" s="35">
        <v>0</v>
      </c>
      <c r="I90" s="35">
        <v>0</v>
      </c>
      <c r="J90" s="35">
        <v>0</v>
      </c>
      <c r="K90" s="36">
        <f t="shared" si="13"/>
        <v>0</v>
      </c>
    </row>
    <row r="91" spans="2:17" s="23" customFormat="1" x14ac:dyDescent="0.3">
      <c r="B91" s="15">
        <v>31</v>
      </c>
      <c r="C91" s="20" t="s">
        <v>257</v>
      </c>
      <c r="D91" s="59" t="s">
        <v>258</v>
      </c>
      <c r="E91" s="35">
        <v>0</v>
      </c>
      <c r="F91" s="35">
        <v>0</v>
      </c>
      <c r="G91" s="35">
        <v>0</v>
      </c>
      <c r="H91" s="35">
        <v>0</v>
      </c>
      <c r="I91" s="35">
        <v>0</v>
      </c>
      <c r="J91" s="35">
        <v>0</v>
      </c>
      <c r="K91" s="36">
        <f t="shared" si="13"/>
        <v>0</v>
      </c>
    </row>
    <row r="92" spans="2:17" s="23" customFormat="1" ht="26.4" x14ac:dyDescent="0.3">
      <c r="B92" s="15">
        <v>32</v>
      </c>
      <c r="C92" s="20" t="s">
        <v>259</v>
      </c>
      <c r="D92" s="59" t="s">
        <v>260</v>
      </c>
      <c r="E92" s="35">
        <v>0</v>
      </c>
      <c r="F92" s="35">
        <v>0</v>
      </c>
      <c r="G92" s="35">
        <v>0</v>
      </c>
      <c r="H92" s="35">
        <v>0</v>
      </c>
      <c r="I92" s="35">
        <v>0</v>
      </c>
      <c r="J92" s="35">
        <v>0</v>
      </c>
      <c r="K92" s="36">
        <f t="shared" si="13"/>
        <v>0</v>
      </c>
    </row>
    <row r="93" spans="2:17" x14ac:dyDescent="0.3">
      <c r="B93" s="15">
        <v>33</v>
      </c>
      <c r="C93" s="20" t="s">
        <v>261</v>
      </c>
      <c r="D93" s="59" t="s">
        <v>262</v>
      </c>
      <c r="E93" s="35">
        <v>0</v>
      </c>
      <c r="F93" s="35">
        <v>0</v>
      </c>
      <c r="G93" s="35">
        <v>0</v>
      </c>
      <c r="H93" s="35">
        <v>0</v>
      </c>
      <c r="I93" s="35">
        <v>0</v>
      </c>
      <c r="J93" s="35">
        <v>0</v>
      </c>
      <c r="K93" s="36">
        <f t="shared" si="13"/>
        <v>0</v>
      </c>
    </row>
    <row r="94" spans="2:17" s="23" customFormat="1" ht="26.4" x14ac:dyDescent="0.3">
      <c r="B94" s="15">
        <v>34</v>
      </c>
      <c r="C94" s="49" t="s">
        <v>129</v>
      </c>
      <c r="D94" s="50" t="s">
        <v>263</v>
      </c>
      <c r="E94" s="33">
        <v>0</v>
      </c>
      <c r="F94" s="33">
        <v>0</v>
      </c>
      <c r="G94" s="33">
        <v>0</v>
      </c>
      <c r="H94" s="33">
        <v>0</v>
      </c>
      <c r="I94" s="33">
        <v>0</v>
      </c>
      <c r="J94" s="33">
        <v>0</v>
      </c>
      <c r="K94" s="34">
        <f t="shared" si="13"/>
        <v>0</v>
      </c>
    </row>
    <row r="95" spans="2:17" s="23" customFormat="1" x14ac:dyDescent="0.3">
      <c r="B95" s="15">
        <v>35</v>
      </c>
      <c r="C95" s="49" t="s">
        <v>141</v>
      </c>
      <c r="D95" s="50" t="s">
        <v>275</v>
      </c>
      <c r="E95" s="33">
        <v>0</v>
      </c>
      <c r="F95" s="33">
        <v>0</v>
      </c>
      <c r="G95" s="33">
        <v>0</v>
      </c>
      <c r="H95" s="33">
        <v>0</v>
      </c>
      <c r="I95" s="33">
        <v>0</v>
      </c>
      <c r="J95" s="33">
        <v>0</v>
      </c>
      <c r="K95" s="34">
        <f t="shared" si="13"/>
        <v>0</v>
      </c>
    </row>
    <row r="96" spans="2:17" x14ac:dyDescent="0.3">
      <c r="B96" s="15">
        <v>36</v>
      </c>
      <c r="C96" s="49" t="s">
        <v>265</v>
      </c>
      <c r="D96" s="50" t="s">
        <v>282</v>
      </c>
      <c r="E96" s="33">
        <f>+E72+E76+E83+E88+E94+E95</f>
        <v>0</v>
      </c>
      <c r="F96" s="33">
        <f t="shared" ref="F96:J96" si="20">+F72+F76+F83+F88+F94+F95</f>
        <v>0</v>
      </c>
      <c r="G96" s="33">
        <f t="shared" si="20"/>
        <v>0</v>
      </c>
      <c r="H96" s="33">
        <f t="shared" si="20"/>
        <v>0</v>
      </c>
      <c r="I96" s="33">
        <f t="shared" si="20"/>
        <v>0</v>
      </c>
      <c r="J96" s="33">
        <f t="shared" si="20"/>
        <v>0</v>
      </c>
      <c r="K96" s="34">
        <f t="shared" si="13"/>
        <v>0</v>
      </c>
    </row>
    <row r="97" spans="2:11" x14ac:dyDescent="0.3">
      <c r="B97" s="15">
        <v>37</v>
      </c>
      <c r="C97" s="16" t="s">
        <v>151</v>
      </c>
      <c r="D97" s="62" t="s">
        <v>283</v>
      </c>
      <c r="E97" s="33">
        <f>+E71+E96</f>
        <v>8586000</v>
      </c>
      <c r="F97" s="33">
        <f t="shared" ref="F97:J97" si="21">+F71+F96</f>
        <v>33854001</v>
      </c>
      <c r="G97" s="33">
        <f t="shared" si="21"/>
        <v>33664816</v>
      </c>
      <c r="H97" s="33">
        <f t="shared" si="21"/>
        <v>33635866</v>
      </c>
      <c r="I97" s="33">
        <f t="shared" si="21"/>
        <v>28950</v>
      </c>
      <c r="J97" s="33">
        <f t="shared" si="21"/>
        <v>0</v>
      </c>
      <c r="K97" s="34">
        <f t="shared" si="13"/>
        <v>0.99441173880747502</v>
      </c>
    </row>
    <row r="98" spans="2:11" ht="5.0999999999999996" customHeight="1" x14ac:dyDescent="0.3"/>
    <row r="99" spans="2:11" ht="12.75" customHeight="1" x14ac:dyDescent="0.3">
      <c r="C99" s="123"/>
      <c r="D99" s="123"/>
      <c r="E99" s="67"/>
      <c r="F99" s="67"/>
      <c r="G99" s="67"/>
      <c r="H99" s="67"/>
      <c r="I99" s="67"/>
      <c r="J99" s="67"/>
      <c r="K99" s="67"/>
    </row>
    <row r="100" spans="2:11" x14ac:dyDescent="0.3">
      <c r="E100" s="2"/>
      <c r="F100" s="2"/>
      <c r="G100" s="2"/>
      <c r="H100" s="2"/>
      <c r="I100" s="2"/>
      <c r="J100" s="2"/>
      <c r="K100" s="2"/>
    </row>
  </sheetData>
  <mergeCells count="6">
    <mergeCell ref="C99:D99"/>
    <mergeCell ref="B2:K2"/>
    <mergeCell ref="B4:K4"/>
    <mergeCell ref="B5:K5"/>
    <mergeCell ref="B6:K6"/>
    <mergeCell ref="B7:K7"/>
  </mergeCells>
  <pageMargins left="0.7" right="0.7" top="0.75" bottom="0.75" header="0.3" footer="0.3"/>
  <pageSetup paperSize="9" scale="61"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9D071-FFB9-4DA1-9A73-87E32F540569}">
  <dimension ref="B1:I19"/>
  <sheetViews>
    <sheetView view="pageBreakPreview" zoomScale="60" zoomScaleNormal="100" workbookViewId="0">
      <selection sqref="A1:I17"/>
    </sheetView>
  </sheetViews>
  <sheetFormatPr defaultColWidth="9" defaultRowHeight="13.2" x14ac:dyDescent="0.3"/>
  <cols>
    <col min="1" max="1" width="0.88671875" style="2" customWidth="1"/>
    <col min="2" max="2" width="3.6640625" style="2" customWidth="1"/>
    <col min="3" max="3" width="5.6640625" style="1" customWidth="1"/>
    <col min="4" max="4" width="60.6640625" style="2" customWidth="1"/>
    <col min="5" max="7" width="10.6640625" style="3" customWidth="1"/>
    <col min="8" max="8" width="6.88671875" style="3" bestFit="1" customWidth="1"/>
    <col min="9" max="9" width="0.88671875" style="2" customWidth="1"/>
    <col min="10" max="16384" width="9" style="2"/>
  </cols>
  <sheetData>
    <row r="1" spans="2:9" ht="5.0999999999999996" customHeight="1" x14ac:dyDescent="0.3"/>
    <row r="2" spans="2:9" ht="15" customHeight="1" x14ac:dyDescent="0.3">
      <c r="B2" s="118" t="s">
        <v>284</v>
      </c>
      <c r="C2" s="118"/>
      <c r="D2" s="118"/>
      <c r="E2" s="118"/>
      <c r="F2" s="118"/>
      <c r="G2" s="118"/>
      <c r="H2" s="118"/>
    </row>
    <row r="3" spans="2:9" s="30" customFormat="1" ht="15" customHeight="1" x14ac:dyDescent="0.3">
      <c r="C3" s="31"/>
      <c r="D3" s="5"/>
      <c r="E3" s="6"/>
      <c r="F3" s="6"/>
      <c r="G3" s="6"/>
      <c r="H3" s="6"/>
    </row>
    <row r="4" spans="2:9" s="9" customFormat="1" ht="15" customHeight="1" x14ac:dyDescent="0.3">
      <c r="B4" s="119" t="s">
        <v>0</v>
      </c>
      <c r="C4" s="119"/>
      <c r="D4" s="119"/>
      <c r="E4" s="119"/>
      <c r="F4" s="119"/>
      <c r="G4" s="119"/>
      <c r="H4" s="119"/>
      <c r="I4" s="7"/>
    </row>
    <row r="5" spans="2:9" s="9" customFormat="1" ht="15" customHeight="1" x14ac:dyDescent="0.3">
      <c r="B5" s="119" t="s">
        <v>285</v>
      </c>
      <c r="C5" s="119"/>
      <c r="D5" s="119"/>
      <c r="E5" s="119"/>
      <c r="F5" s="119"/>
      <c r="G5" s="119"/>
      <c r="H5" s="119"/>
      <c r="I5" s="7"/>
    </row>
    <row r="6" spans="2:9" s="9" customFormat="1" ht="15" customHeight="1" x14ac:dyDescent="0.3">
      <c r="B6" s="121" t="s">
        <v>1</v>
      </c>
      <c r="C6" s="121"/>
      <c r="D6" s="121"/>
      <c r="E6" s="121"/>
      <c r="F6" s="121"/>
      <c r="G6" s="121"/>
      <c r="H6" s="121"/>
      <c r="I6" s="32"/>
    </row>
    <row r="7" spans="2:9" s="7" customFormat="1" ht="15" customHeight="1" x14ac:dyDescent="0.3">
      <c r="C7" s="13"/>
      <c r="D7" s="10"/>
      <c r="F7" s="11"/>
      <c r="G7" s="11"/>
      <c r="H7" s="11"/>
      <c r="I7" s="12"/>
    </row>
    <row r="8" spans="2:9" s="9" customFormat="1" x14ac:dyDescent="0.3">
      <c r="B8" s="25"/>
      <c r="C8" s="46" t="s">
        <v>3</v>
      </c>
      <c r="D8" s="46" t="s">
        <v>4</v>
      </c>
      <c r="E8" s="46" t="s">
        <v>5</v>
      </c>
      <c r="F8" s="46" t="s">
        <v>6</v>
      </c>
      <c r="G8" s="46" t="s">
        <v>7</v>
      </c>
      <c r="H8" s="46" t="s">
        <v>8</v>
      </c>
      <c r="I8" s="84"/>
    </row>
    <row r="9" spans="2:9" ht="39.6" x14ac:dyDescent="0.3">
      <c r="B9" s="15">
        <v>1</v>
      </c>
      <c r="C9" s="16" t="s">
        <v>12</v>
      </c>
      <c r="D9" s="17" t="s">
        <v>286</v>
      </c>
      <c r="E9" s="18" t="s">
        <v>14</v>
      </c>
      <c r="F9" s="18" t="s">
        <v>15</v>
      </c>
      <c r="G9" s="18" t="s">
        <v>16</v>
      </c>
      <c r="H9" s="18" t="s">
        <v>20</v>
      </c>
    </row>
    <row r="10" spans="2:9" ht="66" x14ac:dyDescent="0.3">
      <c r="B10" s="15">
        <v>2</v>
      </c>
      <c r="C10" s="86" t="s">
        <v>21</v>
      </c>
      <c r="D10" s="35" t="s">
        <v>287</v>
      </c>
      <c r="E10" s="35">
        <v>581000</v>
      </c>
      <c r="F10" s="35">
        <v>2889188</v>
      </c>
      <c r="G10" s="35">
        <v>2700003</v>
      </c>
      <c r="H10" s="36">
        <f t="shared" ref="H10:H16" si="0">IFERROR(G10/F10,0)</f>
        <v>0.93451966434859901</v>
      </c>
    </row>
    <row r="11" spans="2:9" s="23" customFormat="1" ht="39.6" x14ac:dyDescent="0.3">
      <c r="B11" s="15">
        <v>3</v>
      </c>
      <c r="C11" s="86" t="s">
        <v>37</v>
      </c>
      <c r="D11" s="35" t="s">
        <v>288</v>
      </c>
      <c r="E11" s="35">
        <v>254000</v>
      </c>
      <c r="F11" s="35">
        <v>2118489</v>
      </c>
      <c r="G11" s="35">
        <v>2118489</v>
      </c>
      <c r="H11" s="36">
        <f t="shared" si="0"/>
        <v>1</v>
      </c>
    </row>
    <row r="12" spans="2:9" ht="66" x14ac:dyDescent="0.3">
      <c r="B12" s="15">
        <v>4</v>
      </c>
      <c r="C12" s="86" t="s">
        <v>50</v>
      </c>
      <c r="D12" s="35" t="s">
        <v>289</v>
      </c>
      <c r="E12" s="87"/>
      <c r="F12" s="35">
        <v>9368722</v>
      </c>
      <c r="G12" s="35">
        <v>9368722</v>
      </c>
      <c r="H12" s="36">
        <f t="shared" si="0"/>
        <v>1</v>
      </c>
    </row>
    <row r="13" spans="2:9" ht="26.4" x14ac:dyDescent="0.3">
      <c r="B13" s="15">
        <v>5</v>
      </c>
      <c r="C13" s="86" t="s">
        <v>221</v>
      </c>
      <c r="D13" s="35" t="s">
        <v>290</v>
      </c>
      <c r="E13" s="87"/>
      <c r="F13" s="35">
        <v>537533</v>
      </c>
      <c r="G13" s="35">
        <v>537533</v>
      </c>
      <c r="H13" s="36">
        <f t="shared" si="0"/>
        <v>1</v>
      </c>
    </row>
    <row r="14" spans="2:9" x14ac:dyDescent="0.3">
      <c r="B14" s="15">
        <v>6</v>
      </c>
      <c r="C14" s="86" t="s">
        <v>77</v>
      </c>
      <c r="D14" s="35" t="s">
        <v>291</v>
      </c>
      <c r="E14" s="87"/>
      <c r="F14" s="35">
        <v>918709</v>
      </c>
      <c r="G14" s="35">
        <v>918709</v>
      </c>
      <c r="H14" s="36">
        <f t="shared" si="0"/>
        <v>1</v>
      </c>
    </row>
    <row r="15" spans="2:9" ht="26.4" x14ac:dyDescent="0.3">
      <c r="B15" s="15">
        <v>7</v>
      </c>
      <c r="C15" s="86" t="s">
        <v>105</v>
      </c>
      <c r="D15" s="35" t="s">
        <v>292</v>
      </c>
      <c r="E15" s="87"/>
      <c r="F15" s="35">
        <v>12748609</v>
      </c>
      <c r="G15" s="35">
        <v>12748609</v>
      </c>
      <c r="H15" s="36">
        <f t="shared" si="0"/>
        <v>1</v>
      </c>
    </row>
    <row r="16" spans="2:9" x14ac:dyDescent="0.3">
      <c r="B16" s="81"/>
      <c r="C16" s="38"/>
      <c r="D16" s="25" t="s">
        <v>293</v>
      </c>
      <c r="E16" s="33">
        <f>SUM(E10:E15)</f>
        <v>835000</v>
      </c>
      <c r="F16" s="33">
        <f>SUM(F10:F15)</f>
        <v>28581250</v>
      </c>
      <c r="G16" s="33">
        <f>SUM(G10:G15)</f>
        <v>28392065</v>
      </c>
      <c r="H16" s="34">
        <f t="shared" si="0"/>
        <v>0.99338080034987974</v>
      </c>
    </row>
    <row r="17" spans="3:8" s="29" customFormat="1" ht="5.0999999999999996" customHeight="1" x14ac:dyDescent="0.3">
      <c r="C17" s="26"/>
      <c r="D17" s="27"/>
      <c r="E17" s="28"/>
      <c r="F17" s="28"/>
      <c r="G17" s="28"/>
      <c r="H17" s="28"/>
    </row>
    <row r="18" spans="3:8" x14ac:dyDescent="0.3">
      <c r="C18" s="122"/>
      <c r="D18" s="122"/>
      <c r="E18" s="85"/>
      <c r="F18" s="85"/>
      <c r="G18" s="85"/>
      <c r="H18" s="85"/>
    </row>
    <row r="19" spans="3:8" x14ac:dyDescent="0.3">
      <c r="E19" s="2"/>
      <c r="F19" s="2"/>
      <c r="G19" s="2"/>
      <c r="H19" s="2"/>
    </row>
  </sheetData>
  <mergeCells count="5">
    <mergeCell ref="B2:H2"/>
    <mergeCell ref="B4:H4"/>
    <mergeCell ref="B5:H5"/>
    <mergeCell ref="B6:H6"/>
    <mergeCell ref="C18:D18"/>
  </mergeCells>
  <pageMargins left="0.7" right="0.7" top="0.75" bottom="0.75" header="0.3" footer="0.3"/>
  <pageSetup paperSize="9" scale="7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4D97B-7B16-437A-BE55-A34F26B355F3}">
  <dimension ref="B1:I19"/>
  <sheetViews>
    <sheetView view="pageBreakPreview" zoomScale="60" zoomScaleNormal="100" workbookViewId="0">
      <selection activeCell="I17" sqref="A1:I17"/>
    </sheetView>
  </sheetViews>
  <sheetFormatPr defaultColWidth="9" defaultRowHeight="13.2" x14ac:dyDescent="0.3"/>
  <cols>
    <col min="1" max="1" width="0.88671875" style="2" customWidth="1"/>
    <col min="2" max="2" width="3.6640625" style="2" customWidth="1"/>
    <col min="3" max="3" width="5.6640625" style="1" customWidth="1"/>
    <col min="4" max="4" width="60.6640625" style="2" customWidth="1"/>
    <col min="5" max="7" width="10.6640625" style="3" customWidth="1"/>
    <col min="8" max="8" width="6.88671875" style="3" bestFit="1" customWidth="1"/>
    <col min="9" max="9" width="0.88671875" style="2" customWidth="1"/>
    <col min="10" max="16384" width="9" style="2"/>
  </cols>
  <sheetData>
    <row r="1" spans="2:9" ht="5.0999999999999996" customHeight="1" x14ac:dyDescent="0.3"/>
    <row r="2" spans="2:9" ht="15" customHeight="1" x14ac:dyDescent="0.3">
      <c r="B2" s="118" t="s">
        <v>294</v>
      </c>
      <c r="C2" s="118"/>
      <c r="D2" s="118"/>
      <c r="E2" s="118"/>
      <c r="F2" s="118"/>
      <c r="G2" s="118"/>
      <c r="H2" s="118"/>
    </row>
    <row r="3" spans="2:9" s="30" customFormat="1" ht="15" customHeight="1" x14ac:dyDescent="0.3">
      <c r="C3" s="31"/>
      <c r="D3" s="5"/>
      <c r="E3" s="6"/>
      <c r="F3" s="6"/>
      <c r="G3" s="6"/>
      <c r="H3" s="6"/>
    </row>
    <row r="4" spans="2:9" s="9" customFormat="1" ht="15" customHeight="1" x14ac:dyDescent="0.3">
      <c r="B4" s="119" t="s">
        <v>0</v>
      </c>
      <c r="C4" s="119"/>
      <c r="D4" s="119"/>
      <c r="E4" s="119"/>
      <c r="F4" s="119"/>
      <c r="G4" s="119"/>
      <c r="H4" s="119"/>
      <c r="I4" s="7"/>
    </row>
    <row r="5" spans="2:9" s="9" customFormat="1" ht="15" customHeight="1" x14ac:dyDescent="0.3">
      <c r="B5" s="119" t="s">
        <v>295</v>
      </c>
      <c r="C5" s="119"/>
      <c r="D5" s="119"/>
      <c r="E5" s="119"/>
      <c r="F5" s="119"/>
      <c r="G5" s="119"/>
      <c r="H5" s="119"/>
      <c r="I5" s="7"/>
    </row>
    <row r="6" spans="2:9" s="9" customFormat="1" ht="15" customHeight="1" x14ac:dyDescent="0.3">
      <c r="B6" s="121" t="s">
        <v>1</v>
      </c>
      <c r="C6" s="121"/>
      <c r="D6" s="121"/>
      <c r="E6" s="121"/>
      <c r="F6" s="121"/>
      <c r="G6" s="121"/>
      <c r="H6" s="121"/>
      <c r="I6" s="32"/>
    </row>
    <row r="7" spans="2:9" s="7" customFormat="1" ht="15" customHeight="1" x14ac:dyDescent="0.3">
      <c r="C7" s="13"/>
      <c r="D7" s="10"/>
      <c r="F7" s="11"/>
      <c r="G7" s="11"/>
      <c r="H7" s="11"/>
      <c r="I7" s="12"/>
    </row>
    <row r="8" spans="2:9" s="9" customFormat="1" x14ac:dyDescent="0.3">
      <c r="B8" s="25"/>
      <c r="C8" s="46" t="s">
        <v>3</v>
      </c>
      <c r="D8" s="46" t="s">
        <v>4</v>
      </c>
      <c r="E8" s="46" t="s">
        <v>5</v>
      </c>
      <c r="F8" s="46" t="s">
        <v>6</v>
      </c>
      <c r="G8" s="46" t="s">
        <v>7</v>
      </c>
      <c r="H8" s="46" t="s">
        <v>8</v>
      </c>
      <c r="I8" s="84"/>
    </row>
    <row r="9" spans="2:9" ht="39.6" x14ac:dyDescent="0.3">
      <c r="B9" s="15">
        <v>1</v>
      </c>
      <c r="C9" s="16" t="s">
        <v>12</v>
      </c>
      <c r="D9" s="17" t="s">
        <v>296</v>
      </c>
      <c r="E9" s="18" t="s">
        <v>14</v>
      </c>
      <c r="F9" s="18" t="s">
        <v>15</v>
      </c>
      <c r="G9" s="18" t="s">
        <v>16</v>
      </c>
      <c r="H9" s="18" t="s">
        <v>20</v>
      </c>
    </row>
    <row r="10" spans="2:9" x14ac:dyDescent="0.3">
      <c r="B10" s="15">
        <v>2</v>
      </c>
      <c r="C10" s="37" t="s">
        <v>21</v>
      </c>
      <c r="D10" s="21" t="s">
        <v>297</v>
      </c>
      <c r="E10" s="35">
        <v>3751000</v>
      </c>
      <c r="F10" s="35">
        <v>1351369</v>
      </c>
      <c r="G10" s="35">
        <v>1227747</v>
      </c>
      <c r="H10" s="36">
        <f t="shared" ref="H10:H16" si="0">IFERROR(G10/F10,0)</f>
        <v>0.90852091471685381</v>
      </c>
    </row>
    <row r="11" spans="2:9" s="23" customFormat="1" x14ac:dyDescent="0.3">
      <c r="B11" s="15">
        <v>3</v>
      </c>
      <c r="C11" s="37" t="s">
        <v>37</v>
      </c>
      <c r="D11" s="21" t="s">
        <v>298</v>
      </c>
      <c r="E11" s="35"/>
      <c r="F11" s="35">
        <v>-123622</v>
      </c>
      <c r="G11" s="35"/>
      <c r="H11" s="36">
        <f t="shared" si="0"/>
        <v>0</v>
      </c>
    </row>
    <row r="12" spans="2:9" x14ac:dyDescent="0.3">
      <c r="B12" s="15">
        <v>4</v>
      </c>
      <c r="C12" s="37" t="s">
        <v>50</v>
      </c>
      <c r="D12" s="21" t="s">
        <v>299</v>
      </c>
      <c r="E12" s="35"/>
      <c r="F12" s="35">
        <v>46494397</v>
      </c>
      <c r="G12" s="35"/>
      <c r="H12" s="36">
        <f t="shared" si="0"/>
        <v>0</v>
      </c>
    </row>
    <row r="13" spans="2:9" x14ac:dyDescent="0.3">
      <c r="B13" s="15">
        <v>5</v>
      </c>
      <c r="C13" s="37" t="s">
        <v>221</v>
      </c>
      <c r="D13" s="21" t="s">
        <v>300</v>
      </c>
      <c r="E13" s="35"/>
      <c r="F13" s="35">
        <v>9699983</v>
      </c>
      <c r="G13" s="35"/>
      <c r="H13" s="36">
        <f t="shared" si="0"/>
        <v>0</v>
      </c>
    </row>
    <row r="14" spans="2:9" x14ac:dyDescent="0.3">
      <c r="B14" s="15">
        <v>6</v>
      </c>
      <c r="C14" s="37" t="s">
        <v>77</v>
      </c>
      <c r="D14" s="21" t="s">
        <v>301</v>
      </c>
      <c r="E14" s="35"/>
      <c r="F14" s="35">
        <v>-56194380</v>
      </c>
      <c r="G14" s="35"/>
      <c r="H14" s="36">
        <f t="shared" si="0"/>
        <v>0</v>
      </c>
    </row>
    <row r="15" spans="2:9" x14ac:dyDescent="0.3">
      <c r="B15" s="15">
        <v>7</v>
      </c>
      <c r="C15" s="37" t="s">
        <v>105</v>
      </c>
      <c r="D15" s="21" t="s">
        <v>302</v>
      </c>
      <c r="E15" s="35"/>
      <c r="F15" s="35">
        <v>1475004</v>
      </c>
      <c r="G15" s="35">
        <v>1475004</v>
      </c>
      <c r="H15" s="36">
        <f t="shared" si="0"/>
        <v>1</v>
      </c>
    </row>
    <row r="16" spans="2:9" x14ac:dyDescent="0.3">
      <c r="B16" s="81"/>
      <c r="C16" s="38"/>
      <c r="D16" s="25" t="s">
        <v>303</v>
      </c>
      <c r="E16" s="33">
        <f>SUM(E10:E15)</f>
        <v>3751000</v>
      </c>
      <c r="F16" s="33">
        <f>SUM(F10:F15)</f>
        <v>2702751</v>
      </c>
      <c r="G16" s="33">
        <f>SUM(G10:G15)</f>
        <v>2702751</v>
      </c>
      <c r="H16" s="34">
        <f t="shared" si="0"/>
        <v>1</v>
      </c>
    </row>
    <row r="17" spans="3:8" s="29" customFormat="1" ht="5.0999999999999996" customHeight="1" x14ac:dyDescent="0.3">
      <c r="C17" s="26"/>
      <c r="D17" s="27"/>
      <c r="E17" s="28"/>
      <c r="F17" s="28"/>
      <c r="G17" s="28"/>
      <c r="H17" s="28"/>
    </row>
    <row r="18" spans="3:8" x14ac:dyDescent="0.3">
      <c r="C18" s="122"/>
      <c r="D18" s="122"/>
      <c r="E18" s="85"/>
      <c r="F18" s="85"/>
      <c r="G18" s="85"/>
      <c r="H18" s="85"/>
    </row>
    <row r="19" spans="3:8" x14ac:dyDescent="0.3">
      <c r="E19" s="2"/>
      <c r="F19" s="2"/>
      <c r="G19" s="2"/>
      <c r="H19" s="2"/>
    </row>
  </sheetData>
  <mergeCells count="5">
    <mergeCell ref="B2:H2"/>
    <mergeCell ref="B4:H4"/>
    <mergeCell ref="B5:H5"/>
    <mergeCell ref="B6:H6"/>
    <mergeCell ref="C18:D18"/>
  </mergeCells>
  <pageMargins left="0.23622047244094491" right="0.23622047244094491" top="0.74803149606299213" bottom="0.74803149606299213" header="0.31496062992125984" footer="0.31496062992125984"/>
  <pageSetup paperSize="9" scale="7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2E4328-EBE5-4680-AE97-AAB7BCD77295}">
  <dimension ref="B1:K35"/>
  <sheetViews>
    <sheetView view="pageBreakPreview" zoomScale="60" zoomScaleNormal="100" workbookViewId="0">
      <selection activeCell="F11" sqref="F11"/>
    </sheetView>
  </sheetViews>
  <sheetFormatPr defaultColWidth="9" defaultRowHeight="13.2" x14ac:dyDescent="0.3"/>
  <cols>
    <col min="1" max="1" width="0.88671875" style="2" customWidth="1"/>
    <col min="2" max="2" width="3.6640625" style="2" customWidth="1"/>
    <col min="3" max="3" width="4.6640625" style="1" customWidth="1"/>
    <col min="4" max="4" width="32.21875" style="2" customWidth="1"/>
    <col min="5" max="10" width="12.6640625" style="3" customWidth="1"/>
    <col min="11" max="11" width="6.88671875" style="3" bestFit="1" customWidth="1"/>
    <col min="12" max="12" width="0.88671875" style="2" customWidth="1"/>
    <col min="13" max="16384" width="9" style="2"/>
  </cols>
  <sheetData>
    <row r="1" spans="2:11" ht="5.0999999999999996" customHeight="1" x14ac:dyDescent="0.3"/>
    <row r="2" spans="2:11" ht="15" customHeight="1" x14ac:dyDescent="0.3">
      <c r="B2" s="118" t="s">
        <v>304</v>
      </c>
      <c r="C2" s="118"/>
      <c r="D2" s="118"/>
      <c r="E2" s="118"/>
      <c r="F2" s="118"/>
      <c r="G2" s="118"/>
      <c r="H2" s="118"/>
      <c r="I2" s="118"/>
      <c r="J2" s="118"/>
      <c r="K2" s="118"/>
    </row>
    <row r="3" spans="2:11" s="30" customFormat="1" ht="15" customHeight="1" x14ac:dyDescent="0.3">
      <c r="C3" s="31"/>
      <c r="E3" s="79"/>
      <c r="F3" s="79"/>
      <c r="G3" s="79"/>
      <c r="H3" s="79"/>
      <c r="I3" s="79"/>
      <c r="J3" s="79"/>
      <c r="K3" s="79"/>
    </row>
    <row r="4" spans="2:11" s="7" customFormat="1" ht="15" customHeight="1" x14ac:dyDescent="0.3">
      <c r="B4" s="119" t="s">
        <v>0</v>
      </c>
      <c r="C4" s="119"/>
      <c r="D4" s="119"/>
      <c r="E4" s="119"/>
      <c r="F4" s="119"/>
      <c r="G4" s="119"/>
      <c r="H4" s="119"/>
      <c r="I4" s="119"/>
      <c r="J4" s="119"/>
      <c r="K4" s="119"/>
    </row>
    <row r="5" spans="2:11" s="7" customFormat="1" ht="15" customHeight="1" x14ac:dyDescent="0.3">
      <c r="B5" s="119" t="s">
        <v>305</v>
      </c>
      <c r="C5" s="119"/>
      <c r="D5" s="119"/>
      <c r="E5" s="119"/>
      <c r="F5" s="119"/>
      <c r="G5" s="119"/>
      <c r="H5" s="119"/>
      <c r="I5" s="119"/>
      <c r="J5" s="119"/>
      <c r="K5" s="119"/>
    </row>
    <row r="6" spans="2:11" s="7" customFormat="1" ht="15" customHeight="1" x14ac:dyDescent="0.3">
      <c r="B6" s="121" t="s">
        <v>1</v>
      </c>
      <c r="C6" s="121"/>
      <c r="D6" s="121"/>
      <c r="E6" s="121"/>
      <c r="F6" s="121"/>
      <c r="G6" s="121"/>
      <c r="H6" s="121"/>
      <c r="I6" s="121"/>
      <c r="J6" s="121"/>
      <c r="K6" s="121"/>
    </row>
    <row r="7" spans="2:11" s="7" customFormat="1" ht="15" customHeight="1" x14ac:dyDescent="0.3">
      <c r="B7" s="8"/>
      <c r="C7" s="8"/>
      <c r="D7" s="8"/>
      <c r="E7" s="8"/>
      <c r="F7" s="8"/>
      <c r="G7" s="8"/>
      <c r="H7" s="8"/>
      <c r="I7" s="8"/>
      <c r="J7" s="8"/>
      <c r="K7" s="8"/>
    </row>
    <row r="8" spans="2:11" s="7" customFormat="1" ht="15" customHeight="1" x14ac:dyDescent="0.3">
      <c r="B8" s="124" t="s">
        <v>306</v>
      </c>
      <c r="C8" s="124"/>
      <c r="D8" s="124"/>
      <c r="E8" s="124"/>
      <c r="F8" s="124"/>
      <c r="G8" s="124"/>
      <c r="H8" s="124"/>
      <c r="I8" s="124"/>
      <c r="J8" s="124"/>
      <c r="K8" s="124"/>
    </row>
    <row r="9" spans="2:11" s="7" customFormat="1" ht="15" customHeight="1" x14ac:dyDescent="0.3">
      <c r="B9" s="8"/>
      <c r="D9" s="13"/>
      <c r="E9" s="10"/>
      <c r="G9" s="11"/>
      <c r="H9" s="11"/>
      <c r="I9" s="11"/>
      <c r="J9" s="11"/>
      <c r="K9" s="8"/>
    </row>
    <row r="10" spans="2:11" s="7" customFormat="1" ht="15" customHeight="1" x14ac:dyDescent="0.3">
      <c r="B10" s="14"/>
      <c r="C10" s="14" t="s">
        <v>3</v>
      </c>
      <c r="D10" s="14" t="s">
        <v>4</v>
      </c>
      <c r="E10" s="14" t="s">
        <v>5</v>
      </c>
      <c r="F10" s="14" t="s">
        <v>6</v>
      </c>
      <c r="G10" s="14" t="s">
        <v>7</v>
      </c>
      <c r="H10" s="14" t="s">
        <v>8</v>
      </c>
    </row>
    <row r="11" spans="2:11" s="7" customFormat="1" ht="39.6" x14ac:dyDescent="0.3">
      <c r="B11" s="14">
        <v>1</v>
      </c>
      <c r="C11" s="16" t="s">
        <v>12</v>
      </c>
      <c r="D11" s="62" t="s">
        <v>307</v>
      </c>
      <c r="E11" s="17" t="s">
        <v>14</v>
      </c>
      <c r="F11" s="17" t="s">
        <v>15</v>
      </c>
      <c r="G11" s="17" t="s">
        <v>16</v>
      </c>
      <c r="H11" s="17" t="s">
        <v>20</v>
      </c>
    </row>
    <row r="12" spans="2:11" s="7" customFormat="1" ht="15" customHeight="1" x14ac:dyDescent="0.3">
      <c r="B12" s="14">
        <v>2</v>
      </c>
      <c r="C12" s="37" t="s">
        <v>308</v>
      </c>
      <c r="D12" s="81"/>
      <c r="E12" s="35"/>
      <c r="F12" s="35"/>
      <c r="G12" s="35"/>
      <c r="H12" s="36">
        <f>IFERROR(G12/#REF!,0)</f>
        <v>0</v>
      </c>
    </row>
    <row r="13" spans="2:11" s="7" customFormat="1" ht="15" customHeight="1" x14ac:dyDescent="0.3">
      <c r="B13" s="14">
        <v>3</v>
      </c>
      <c r="C13" s="37" t="s">
        <v>309</v>
      </c>
      <c r="D13" s="81"/>
      <c r="E13" s="35"/>
      <c r="F13" s="35"/>
      <c r="G13" s="35"/>
      <c r="H13" s="36">
        <f>IFERROR(G13/#REF!,0)</f>
        <v>0</v>
      </c>
    </row>
    <row r="14" spans="2:11" s="7" customFormat="1" ht="15" customHeight="1" x14ac:dyDescent="0.3">
      <c r="B14" s="14">
        <v>4</v>
      </c>
      <c r="C14" s="37" t="s">
        <v>310</v>
      </c>
      <c r="D14" s="81"/>
      <c r="E14" s="35"/>
      <c r="F14" s="35"/>
      <c r="G14" s="35"/>
      <c r="H14" s="36">
        <f>IFERROR(G14/#REF!,0)</f>
        <v>0</v>
      </c>
    </row>
    <row r="15" spans="2:11" s="7" customFormat="1" ht="15" customHeight="1" x14ac:dyDescent="0.3">
      <c r="B15" s="14">
        <v>5</v>
      </c>
      <c r="C15" s="37" t="s">
        <v>311</v>
      </c>
      <c r="D15" s="81"/>
      <c r="E15" s="35"/>
      <c r="F15" s="35"/>
      <c r="G15" s="35"/>
      <c r="H15" s="36">
        <f>IFERROR(G15/#REF!,0)</f>
        <v>0</v>
      </c>
    </row>
    <row r="16" spans="2:11" s="7" customFormat="1" ht="15" customHeight="1" x14ac:dyDescent="0.3">
      <c r="B16" s="14">
        <v>6</v>
      </c>
      <c r="C16" s="38" t="s">
        <v>50</v>
      </c>
      <c r="D16" s="25" t="s">
        <v>312</v>
      </c>
      <c r="E16" s="33">
        <f>SUM(E12:E15)</f>
        <v>0</v>
      </c>
      <c r="F16" s="33">
        <f t="shared" ref="F16:G16" si="0">SUM(F12:F15)</f>
        <v>0</v>
      </c>
      <c r="G16" s="33">
        <f t="shared" si="0"/>
        <v>0</v>
      </c>
      <c r="H16" s="34">
        <f>IFERROR(G16/#REF!,0)</f>
        <v>0</v>
      </c>
    </row>
    <row r="17" spans="2:11" s="7" customFormat="1" ht="15" customHeight="1" x14ac:dyDescent="0.3">
      <c r="B17" s="8"/>
      <c r="C17" s="8"/>
      <c r="D17" s="8"/>
      <c r="E17" s="8"/>
      <c r="F17" s="8"/>
      <c r="G17" s="8"/>
      <c r="H17" s="8"/>
      <c r="I17" s="8"/>
      <c r="J17" s="8"/>
      <c r="K17" s="8"/>
    </row>
    <row r="18" spans="2:11" s="7" customFormat="1" ht="15" customHeight="1" x14ac:dyDescent="0.3">
      <c r="B18" s="45" t="s">
        <v>313</v>
      </c>
      <c r="C18" s="45"/>
      <c r="D18" s="45"/>
      <c r="E18" s="45"/>
      <c r="F18" s="45"/>
      <c r="G18" s="45"/>
      <c r="H18" s="45"/>
      <c r="I18" s="45"/>
      <c r="J18" s="45"/>
      <c r="K18" s="45"/>
    </row>
    <row r="19" spans="2:11" s="7" customFormat="1" ht="15" customHeight="1" x14ac:dyDescent="0.3">
      <c r="B19" s="125"/>
      <c r="C19" s="126"/>
      <c r="D19" s="126"/>
      <c r="E19" s="126"/>
      <c r="F19" s="126"/>
      <c r="G19" s="126"/>
      <c r="H19" s="126"/>
      <c r="I19" s="126"/>
      <c r="J19" s="126"/>
      <c r="K19" s="127"/>
    </row>
    <row r="20" spans="2:11" s="7" customFormat="1" ht="15" customHeight="1" x14ac:dyDescent="0.3">
      <c r="C20" s="82"/>
      <c r="D20" s="82"/>
      <c r="E20" s="82"/>
      <c r="F20" s="82"/>
      <c r="G20" s="82"/>
      <c r="H20" s="82"/>
      <c r="I20" s="82"/>
      <c r="J20" s="82"/>
      <c r="K20" s="83"/>
    </row>
    <row r="21" spans="2:11" s="9" customFormat="1" x14ac:dyDescent="0.3">
      <c r="B21" s="25"/>
      <c r="C21" s="46" t="s">
        <v>3</v>
      </c>
      <c r="D21" s="46" t="s">
        <v>4</v>
      </c>
      <c r="E21" s="46" t="s">
        <v>5</v>
      </c>
      <c r="F21" s="46" t="s">
        <v>6</v>
      </c>
      <c r="G21" s="46" t="s">
        <v>7</v>
      </c>
      <c r="H21" s="46" t="s">
        <v>8</v>
      </c>
      <c r="I21" s="46" t="s">
        <v>9</v>
      </c>
      <c r="J21" s="46" t="s">
        <v>10</v>
      </c>
      <c r="K21" s="46" t="s">
        <v>11</v>
      </c>
    </row>
    <row r="22" spans="2:11" ht="52.8" x14ac:dyDescent="0.3">
      <c r="B22" s="15">
        <v>1</v>
      </c>
      <c r="C22" s="16" t="s">
        <v>12</v>
      </c>
      <c r="D22" s="17" t="s">
        <v>314</v>
      </c>
      <c r="E22" s="17" t="s">
        <v>1179</v>
      </c>
      <c r="F22" s="17" t="s">
        <v>14</v>
      </c>
      <c r="G22" s="17" t="s">
        <v>15</v>
      </c>
      <c r="H22" s="17" t="s">
        <v>16</v>
      </c>
      <c r="I22" s="17" t="s">
        <v>1180</v>
      </c>
      <c r="J22" s="17" t="s">
        <v>315</v>
      </c>
      <c r="K22" s="17" t="s">
        <v>20</v>
      </c>
    </row>
    <row r="23" spans="2:11" x14ac:dyDescent="0.3">
      <c r="B23" s="15">
        <v>2</v>
      </c>
      <c r="C23" s="37" t="s">
        <v>316</v>
      </c>
      <c r="D23" s="21" t="s">
        <v>317</v>
      </c>
      <c r="E23" s="35">
        <v>0</v>
      </c>
      <c r="F23" s="35">
        <v>0</v>
      </c>
      <c r="G23" s="35">
        <v>0</v>
      </c>
      <c r="H23" s="35">
        <v>0</v>
      </c>
      <c r="I23" s="35">
        <v>0</v>
      </c>
      <c r="J23" s="35">
        <f t="shared" ref="J23:J28" si="1">E23+H23+I23</f>
        <v>0</v>
      </c>
      <c r="K23" s="36">
        <f>IFERROR(G23/H23,0)</f>
        <v>0</v>
      </c>
    </row>
    <row r="24" spans="2:11" s="23" customFormat="1" x14ac:dyDescent="0.3">
      <c r="B24" s="15">
        <v>3</v>
      </c>
      <c r="C24" s="37" t="s">
        <v>318</v>
      </c>
      <c r="D24" s="21" t="s">
        <v>319</v>
      </c>
      <c r="E24" s="35">
        <v>0</v>
      </c>
      <c r="F24" s="35">
        <v>0</v>
      </c>
      <c r="G24" s="35">
        <v>0</v>
      </c>
      <c r="H24" s="35">
        <v>0</v>
      </c>
      <c r="I24" s="35">
        <v>0</v>
      </c>
      <c r="J24" s="35">
        <f t="shared" si="1"/>
        <v>0</v>
      </c>
      <c r="K24" s="36">
        <f t="shared" ref="K24:K34" si="2">IFERROR(G24/H24,0)</f>
        <v>0</v>
      </c>
    </row>
    <row r="25" spans="2:11" x14ac:dyDescent="0.3">
      <c r="B25" s="15">
        <v>4</v>
      </c>
      <c r="C25" s="37" t="s">
        <v>320</v>
      </c>
      <c r="D25" s="21" t="s">
        <v>321</v>
      </c>
      <c r="E25" s="35">
        <v>0</v>
      </c>
      <c r="F25" s="35">
        <v>0</v>
      </c>
      <c r="G25" s="35">
        <v>0</v>
      </c>
      <c r="H25" s="35">
        <v>0</v>
      </c>
      <c r="I25" s="35">
        <v>0</v>
      </c>
      <c r="J25" s="35">
        <f t="shared" si="1"/>
        <v>0</v>
      </c>
      <c r="K25" s="36">
        <f t="shared" si="2"/>
        <v>0</v>
      </c>
    </row>
    <row r="26" spans="2:11" x14ac:dyDescent="0.3">
      <c r="B26" s="15">
        <v>5</v>
      </c>
      <c r="C26" s="37" t="s">
        <v>322</v>
      </c>
      <c r="D26" s="21" t="s">
        <v>323</v>
      </c>
      <c r="E26" s="35">
        <v>0</v>
      </c>
      <c r="F26" s="35">
        <v>0</v>
      </c>
      <c r="G26" s="35">
        <v>0</v>
      </c>
      <c r="H26" s="35">
        <v>0</v>
      </c>
      <c r="I26" s="35">
        <v>0</v>
      </c>
      <c r="J26" s="35">
        <f t="shared" si="1"/>
        <v>0</v>
      </c>
      <c r="K26" s="36">
        <f t="shared" si="2"/>
        <v>0</v>
      </c>
    </row>
    <row r="27" spans="2:11" x14ac:dyDescent="0.3">
      <c r="B27" s="15">
        <v>6</v>
      </c>
      <c r="C27" s="37" t="s">
        <v>324</v>
      </c>
      <c r="D27" s="21" t="s">
        <v>325</v>
      </c>
      <c r="E27" s="35">
        <v>0</v>
      </c>
      <c r="F27" s="35">
        <v>0</v>
      </c>
      <c r="G27" s="35">
        <v>0</v>
      </c>
      <c r="H27" s="35">
        <v>0</v>
      </c>
      <c r="I27" s="35">
        <v>0</v>
      </c>
      <c r="J27" s="35">
        <f t="shared" si="1"/>
        <v>0</v>
      </c>
      <c r="K27" s="36">
        <f t="shared" si="2"/>
        <v>0</v>
      </c>
    </row>
    <row r="28" spans="2:11" x14ac:dyDescent="0.3">
      <c r="B28" s="15">
        <v>7</v>
      </c>
      <c r="C28" s="37" t="s">
        <v>326</v>
      </c>
      <c r="D28" s="21" t="s">
        <v>327</v>
      </c>
      <c r="E28" s="35">
        <v>0</v>
      </c>
      <c r="F28" s="35">
        <v>0</v>
      </c>
      <c r="G28" s="35">
        <v>0</v>
      </c>
      <c r="H28" s="35">
        <v>0</v>
      </c>
      <c r="I28" s="35">
        <v>0</v>
      </c>
      <c r="J28" s="35">
        <f t="shared" si="1"/>
        <v>0</v>
      </c>
      <c r="K28" s="36">
        <f t="shared" si="2"/>
        <v>0</v>
      </c>
    </row>
    <row r="29" spans="2:11" x14ac:dyDescent="0.3">
      <c r="B29" s="15">
        <v>8</v>
      </c>
      <c r="C29" s="38" t="s">
        <v>21</v>
      </c>
      <c r="D29" s="25" t="s">
        <v>328</v>
      </c>
      <c r="E29" s="33">
        <f t="shared" ref="E29:J29" si="3">E23+E25+E26+E27+E28</f>
        <v>0</v>
      </c>
      <c r="F29" s="33">
        <f t="shared" si="3"/>
        <v>0</v>
      </c>
      <c r="G29" s="33">
        <f t="shared" si="3"/>
        <v>0</v>
      </c>
      <c r="H29" s="33">
        <f t="shared" si="3"/>
        <v>0</v>
      </c>
      <c r="I29" s="33">
        <f t="shared" si="3"/>
        <v>0</v>
      </c>
      <c r="J29" s="33">
        <f t="shared" si="3"/>
        <v>0</v>
      </c>
      <c r="K29" s="34">
        <f t="shared" si="2"/>
        <v>0</v>
      </c>
    </row>
    <row r="30" spans="2:11" x14ac:dyDescent="0.3">
      <c r="B30" s="15">
        <v>9</v>
      </c>
      <c r="C30" s="37" t="s">
        <v>329</v>
      </c>
      <c r="D30" s="59" t="s">
        <v>330</v>
      </c>
      <c r="E30" s="35">
        <v>0</v>
      </c>
      <c r="F30" s="35">
        <v>0</v>
      </c>
      <c r="G30" s="35">
        <v>0</v>
      </c>
      <c r="H30" s="35">
        <v>0</v>
      </c>
      <c r="I30" s="35">
        <v>0</v>
      </c>
      <c r="J30" s="35">
        <f>E30+H30+I30</f>
        <v>0</v>
      </c>
      <c r="K30" s="36">
        <f t="shared" si="2"/>
        <v>0</v>
      </c>
    </row>
    <row r="31" spans="2:11" x14ac:dyDescent="0.3">
      <c r="B31" s="15">
        <v>10</v>
      </c>
      <c r="C31" s="37" t="s">
        <v>331</v>
      </c>
      <c r="D31" s="59" t="s">
        <v>332</v>
      </c>
      <c r="E31" s="35">
        <v>0</v>
      </c>
      <c r="F31" s="35">
        <v>0</v>
      </c>
      <c r="G31" s="35">
        <v>0</v>
      </c>
      <c r="H31" s="35">
        <v>0</v>
      </c>
      <c r="I31" s="35">
        <v>0</v>
      </c>
      <c r="J31" s="35">
        <f>E31+H31+I31</f>
        <v>0</v>
      </c>
      <c r="K31" s="36">
        <f t="shared" si="2"/>
        <v>0</v>
      </c>
    </row>
    <row r="32" spans="2:11" x14ac:dyDescent="0.3">
      <c r="B32" s="15">
        <v>11</v>
      </c>
      <c r="C32" s="37" t="s">
        <v>333</v>
      </c>
      <c r="D32" s="59" t="s">
        <v>334</v>
      </c>
      <c r="E32" s="35">
        <v>0</v>
      </c>
      <c r="F32" s="35">
        <v>0</v>
      </c>
      <c r="G32" s="35">
        <v>0</v>
      </c>
      <c r="H32" s="35">
        <v>0</v>
      </c>
      <c r="I32" s="35">
        <v>0</v>
      </c>
      <c r="J32" s="35">
        <f>E32+H32+I32</f>
        <v>0</v>
      </c>
      <c r="K32" s="36">
        <f t="shared" si="2"/>
        <v>0</v>
      </c>
    </row>
    <row r="33" spans="2:11" x14ac:dyDescent="0.3">
      <c r="B33" s="15">
        <v>12</v>
      </c>
      <c r="C33" s="37" t="s">
        <v>335</v>
      </c>
      <c r="D33" s="59" t="s">
        <v>336</v>
      </c>
      <c r="E33" s="35">
        <v>0</v>
      </c>
      <c r="F33" s="35">
        <v>0</v>
      </c>
      <c r="G33" s="35">
        <v>0</v>
      </c>
      <c r="H33" s="35">
        <v>0</v>
      </c>
      <c r="I33" s="35">
        <v>0</v>
      </c>
      <c r="J33" s="35">
        <f>E33+H33+I33</f>
        <v>0</v>
      </c>
      <c r="K33" s="36">
        <f t="shared" si="2"/>
        <v>0</v>
      </c>
    </row>
    <row r="34" spans="2:11" ht="26.4" x14ac:dyDescent="0.3">
      <c r="B34" s="15">
        <v>13</v>
      </c>
      <c r="C34" s="38" t="s">
        <v>37</v>
      </c>
      <c r="D34" s="62" t="s">
        <v>337</v>
      </c>
      <c r="E34" s="33">
        <f t="shared" ref="E34:J34" si="4">SUM(E30:E33)</f>
        <v>0</v>
      </c>
      <c r="F34" s="33">
        <f t="shared" si="4"/>
        <v>0</v>
      </c>
      <c r="G34" s="33">
        <f t="shared" si="4"/>
        <v>0</v>
      </c>
      <c r="H34" s="33">
        <f t="shared" si="4"/>
        <v>0</v>
      </c>
      <c r="I34" s="33">
        <f t="shared" si="4"/>
        <v>0</v>
      </c>
      <c r="J34" s="33">
        <f t="shared" si="4"/>
        <v>0</v>
      </c>
      <c r="K34" s="34">
        <f t="shared" si="2"/>
        <v>0</v>
      </c>
    </row>
    <row r="35" spans="2:11" ht="4.8" customHeight="1" x14ac:dyDescent="0.3">
      <c r="B35" s="8"/>
      <c r="C35" s="8"/>
      <c r="D35" s="8"/>
      <c r="E35" s="8"/>
      <c r="F35" s="8"/>
      <c r="G35" s="8"/>
      <c r="H35" s="8"/>
      <c r="I35" s="8"/>
      <c r="J35" s="8"/>
      <c r="K35" s="8"/>
    </row>
  </sheetData>
  <mergeCells count="6">
    <mergeCell ref="B19:K19"/>
    <mergeCell ref="B2:K2"/>
    <mergeCell ref="B4:K4"/>
    <mergeCell ref="B5:K5"/>
    <mergeCell ref="B6:K6"/>
    <mergeCell ref="B8:K8"/>
  </mergeCells>
  <pageMargins left="0.7" right="0.7" top="0.75" bottom="0.75" header="0.3" footer="0.3"/>
  <pageSetup paperSize="9" scale="6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A12BEE-E1C0-4AFA-ADD7-6FF9A5FCE8F6}">
  <dimension ref="B1:Q148"/>
  <sheetViews>
    <sheetView view="pageBreakPreview" topLeftCell="A85" zoomScale="60" zoomScaleNormal="100" workbookViewId="0">
      <selection activeCell="G105" sqref="G105"/>
    </sheetView>
  </sheetViews>
  <sheetFormatPr defaultColWidth="9" defaultRowHeight="13.2" x14ac:dyDescent="0.3"/>
  <cols>
    <col min="1" max="1" width="0.88671875" style="2" customWidth="1"/>
    <col min="2" max="2" width="3.6640625" style="2" customWidth="1"/>
    <col min="3" max="3" width="5.6640625" style="1" customWidth="1"/>
    <col min="4" max="4" width="60.6640625" style="2" customWidth="1"/>
    <col min="5" max="5" width="10.6640625" style="3" customWidth="1"/>
    <col min="6" max="6" width="11.77734375" style="3" bestFit="1" customWidth="1"/>
    <col min="7" max="8" width="12" style="3" bestFit="1" customWidth="1"/>
    <col min="9" max="10" width="10.6640625" style="3" customWidth="1"/>
    <col min="11" max="11" width="6.6640625" style="3" customWidth="1"/>
    <col min="12" max="12" width="0.88671875" style="2" customWidth="1"/>
    <col min="13" max="16384" width="9" style="2"/>
  </cols>
  <sheetData>
    <row r="1" spans="2:11" ht="5.0999999999999996" customHeight="1" x14ac:dyDescent="0.3"/>
    <row r="2" spans="2:11" s="44" customFormat="1" ht="15" customHeight="1" x14ac:dyDescent="0.3">
      <c r="B2" s="118" t="s">
        <v>353</v>
      </c>
      <c r="C2" s="118"/>
      <c r="D2" s="118"/>
      <c r="E2" s="118"/>
      <c r="F2" s="118"/>
      <c r="G2" s="118"/>
      <c r="H2" s="118"/>
      <c r="I2" s="118"/>
      <c r="J2" s="118"/>
      <c r="K2" s="118"/>
    </row>
    <row r="3" spans="2:11" s="30" customFormat="1" ht="15" customHeight="1" x14ac:dyDescent="0.3">
      <c r="C3" s="31"/>
      <c r="D3" s="5"/>
      <c r="E3" s="6"/>
      <c r="F3" s="6"/>
      <c r="G3" s="6"/>
      <c r="H3" s="6"/>
      <c r="I3" s="6"/>
      <c r="J3" s="6"/>
      <c r="K3" s="6"/>
    </row>
    <row r="4" spans="2:11" s="9" customFormat="1" ht="15" customHeight="1" x14ac:dyDescent="0.3">
      <c r="B4" s="119" t="s">
        <v>0</v>
      </c>
      <c r="C4" s="119"/>
      <c r="D4" s="119"/>
      <c r="E4" s="119"/>
      <c r="F4" s="119"/>
      <c r="G4" s="119"/>
      <c r="H4" s="119"/>
      <c r="I4" s="119"/>
      <c r="J4" s="119"/>
      <c r="K4" s="119"/>
    </row>
    <row r="5" spans="2:11" s="9" customFormat="1" ht="15" customHeight="1" x14ac:dyDescent="0.3">
      <c r="B5" s="119" t="s">
        <v>339</v>
      </c>
      <c r="C5" s="119"/>
      <c r="D5" s="119"/>
      <c r="E5" s="119"/>
      <c r="F5" s="119"/>
      <c r="G5" s="119"/>
      <c r="H5" s="119"/>
      <c r="I5" s="119"/>
      <c r="J5" s="119"/>
      <c r="K5" s="119"/>
    </row>
    <row r="6" spans="2:11" s="9" customFormat="1" ht="15" customHeight="1" x14ac:dyDescent="0.3">
      <c r="B6" s="121" t="s">
        <v>1</v>
      </c>
      <c r="C6" s="121"/>
      <c r="D6" s="121"/>
      <c r="E6" s="121"/>
      <c r="F6" s="121"/>
      <c r="G6" s="121"/>
      <c r="H6" s="121"/>
      <c r="I6" s="121"/>
      <c r="J6" s="121"/>
      <c r="K6" s="121"/>
    </row>
    <row r="7" spans="2:11" s="7" customFormat="1" ht="15" customHeight="1" x14ac:dyDescent="0.3">
      <c r="B7" s="45" t="s">
        <v>2</v>
      </c>
      <c r="C7" s="45"/>
      <c r="D7" s="45"/>
      <c r="E7" s="45"/>
      <c r="F7" s="45"/>
      <c r="G7" s="45"/>
      <c r="H7" s="45"/>
      <c r="I7" s="45"/>
      <c r="J7" s="45"/>
      <c r="K7" s="45"/>
    </row>
    <row r="8" spans="2:11" s="7" customFormat="1" ht="15" customHeight="1" x14ac:dyDescent="0.3">
      <c r="B8" s="13"/>
      <c r="C8" s="10"/>
      <c r="E8" s="11"/>
      <c r="F8" s="11"/>
      <c r="G8" s="11"/>
      <c r="H8" s="11"/>
      <c r="I8" s="11"/>
      <c r="J8" s="11"/>
      <c r="K8" s="12"/>
    </row>
    <row r="9" spans="2:11" s="9" customFormat="1" x14ac:dyDescent="0.3">
      <c r="B9" s="14"/>
      <c r="C9" s="46" t="s">
        <v>3</v>
      </c>
      <c r="D9" s="46" t="s">
        <v>4</v>
      </c>
      <c r="E9" s="46" t="s">
        <v>5</v>
      </c>
      <c r="F9" s="46" t="s">
        <v>6</v>
      </c>
      <c r="G9" s="46" t="s">
        <v>7</v>
      </c>
      <c r="H9" s="46" t="s">
        <v>8</v>
      </c>
      <c r="I9" s="46" t="s">
        <v>9</v>
      </c>
      <c r="J9" s="46" t="s">
        <v>10</v>
      </c>
      <c r="K9" s="46" t="s">
        <v>11</v>
      </c>
    </row>
    <row r="10" spans="2:11" ht="39.6" x14ac:dyDescent="0.3">
      <c r="B10" s="15">
        <v>1</v>
      </c>
      <c r="C10" s="16" t="s">
        <v>340</v>
      </c>
      <c r="D10" s="17" t="s">
        <v>13</v>
      </c>
      <c r="E10" s="18" t="s">
        <v>14</v>
      </c>
      <c r="F10" s="18" t="s">
        <v>15</v>
      </c>
      <c r="G10" s="18" t="s">
        <v>16</v>
      </c>
      <c r="H10" s="47" t="s">
        <v>17</v>
      </c>
      <c r="I10" s="47" t="s">
        <v>18</v>
      </c>
      <c r="J10" s="47" t="s">
        <v>19</v>
      </c>
      <c r="K10" s="18" t="s">
        <v>20</v>
      </c>
    </row>
    <row r="11" spans="2:11" s="48" customFormat="1" x14ac:dyDescent="0.3">
      <c r="B11" s="15">
        <v>2</v>
      </c>
      <c r="C11" s="49" t="s">
        <v>21</v>
      </c>
      <c r="D11" s="50" t="s">
        <v>22</v>
      </c>
      <c r="E11" s="51">
        <v>724733681</v>
      </c>
      <c r="F11" s="51">
        <v>769383714</v>
      </c>
      <c r="G11" s="51">
        <v>769383714</v>
      </c>
      <c r="H11" s="51">
        <v>769383714</v>
      </c>
      <c r="I11" s="33">
        <f t="shared" ref="I11:J11" si="0">SUM(I12:I18)</f>
        <v>0</v>
      </c>
      <c r="J11" s="33">
        <f t="shared" si="0"/>
        <v>0</v>
      </c>
      <c r="K11" s="34">
        <f>IFERROR(G11/F11,0)</f>
        <v>1</v>
      </c>
    </row>
    <row r="12" spans="2:11" s="23" customFormat="1" x14ac:dyDescent="0.3">
      <c r="B12" s="15">
        <v>3</v>
      </c>
      <c r="C12" s="20" t="s">
        <v>23</v>
      </c>
      <c r="D12" s="21" t="s">
        <v>24</v>
      </c>
      <c r="E12" s="52">
        <v>242637266</v>
      </c>
      <c r="F12" s="52">
        <v>244557266</v>
      </c>
      <c r="G12" s="52">
        <v>244557266</v>
      </c>
      <c r="H12" s="52">
        <v>244557266</v>
      </c>
      <c r="I12" s="35">
        <v>0</v>
      </c>
      <c r="J12" s="35">
        <v>0</v>
      </c>
      <c r="K12" s="36">
        <f t="shared" ref="K12:K75" si="1">IFERROR(G12/F12,0)</f>
        <v>1</v>
      </c>
    </row>
    <row r="13" spans="2:11" x14ac:dyDescent="0.3">
      <c r="B13" s="15">
        <v>4</v>
      </c>
      <c r="C13" s="20" t="s">
        <v>25</v>
      </c>
      <c r="D13" s="21" t="s">
        <v>26</v>
      </c>
      <c r="E13" s="52">
        <v>207036996</v>
      </c>
      <c r="F13" s="52">
        <v>218521538</v>
      </c>
      <c r="G13" s="52">
        <v>218521538</v>
      </c>
      <c r="H13" s="52">
        <v>218521538</v>
      </c>
      <c r="I13" s="35">
        <v>0</v>
      </c>
      <c r="J13" s="35">
        <v>0</v>
      </c>
      <c r="K13" s="36">
        <f t="shared" si="1"/>
        <v>1</v>
      </c>
    </row>
    <row r="14" spans="2:11" ht="26.4" x14ac:dyDescent="0.3">
      <c r="B14" s="15">
        <v>5</v>
      </c>
      <c r="C14" s="20" t="s">
        <v>27</v>
      </c>
      <c r="D14" s="21" t="s">
        <v>28</v>
      </c>
      <c r="E14" s="52">
        <v>192413707</v>
      </c>
      <c r="F14" s="52">
        <v>208182698</v>
      </c>
      <c r="G14" s="52">
        <v>208182698</v>
      </c>
      <c r="H14" s="52">
        <v>208182698</v>
      </c>
      <c r="I14" s="35">
        <v>0</v>
      </c>
      <c r="J14" s="35">
        <v>0</v>
      </c>
      <c r="K14" s="36">
        <f t="shared" si="1"/>
        <v>1</v>
      </c>
    </row>
    <row r="15" spans="2:11" x14ac:dyDescent="0.3">
      <c r="B15" s="15">
        <v>6</v>
      </c>
      <c r="C15" s="20" t="s">
        <v>29</v>
      </c>
      <c r="D15" s="21" t="s">
        <v>30</v>
      </c>
      <c r="E15" s="52">
        <v>69980674</v>
      </c>
      <c r="F15" s="52">
        <v>75135373</v>
      </c>
      <c r="G15" s="52">
        <v>75135373</v>
      </c>
      <c r="H15" s="52">
        <v>75135373</v>
      </c>
      <c r="I15" s="35">
        <v>0</v>
      </c>
      <c r="J15" s="35">
        <v>0</v>
      </c>
      <c r="K15" s="36">
        <f>IFERROR(G15/F15,0)</f>
        <v>1</v>
      </c>
    </row>
    <row r="16" spans="2:11" x14ac:dyDescent="0.3">
      <c r="B16" s="15">
        <v>7</v>
      </c>
      <c r="C16" s="20" t="s">
        <v>31</v>
      </c>
      <c r="D16" s="21" t="s">
        <v>32</v>
      </c>
      <c r="E16" s="52">
        <v>10334710</v>
      </c>
      <c r="F16" s="52">
        <v>13099862</v>
      </c>
      <c r="G16" s="52">
        <v>13099862</v>
      </c>
      <c r="H16" s="52">
        <v>13099862</v>
      </c>
      <c r="I16" s="35">
        <v>0</v>
      </c>
      <c r="J16" s="35">
        <v>0</v>
      </c>
      <c r="K16" s="36">
        <f t="shared" si="1"/>
        <v>1</v>
      </c>
    </row>
    <row r="17" spans="2:11" x14ac:dyDescent="0.3">
      <c r="B17" s="15">
        <v>8</v>
      </c>
      <c r="C17" s="20" t="s">
        <v>33</v>
      </c>
      <c r="D17" s="21" t="s">
        <v>34</v>
      </c>
      <c r="E17" s="52">
        <v>2330328</v>
      </c>
      <c r="F17" s="52">
        <v>9192373</v>
      </c>
      <c r="G17" s="52">
        <v>9192373</v>
      </c>
      <c r="H17" s="52">
        <v>9192373</v>
      </c>
      <c r="I17" s="35">
        <v>0</v>
      </c>
      <c r="J17" s="35">
        <v>0</v>
      </c>
      <c r="K17" s="36">
        <f t="shared" si="1"/>
        <v>1</v>
      </c>
    </row>
    <row r="18" spans="2:11" s="23" customFormat="1" x14ac:dyDescent="0.3">
      <c r="B18" s="15">
        <v>9</v>
      </c>
      <c r="C18" s="20" t="s">
        <v>35</v>
      </c>
      <c r="D18" s="21" t="s">
        <v>36</v>
      </c>
      <c r="E18" s="52">
        <v>0</v>
      </c>
      <c r="F18" s="52">
        <v>694604</v>
      </c>
      <c r="G18" s="52">
        <v>694604</v>
      </c>
      <c r="H18" s="52">
        <v>694604</v>
      </c>
      <c r="I18" s="35">
        <v>0</v>
      </c>
      <c r="J18" s="35">
        <v>0</v>
      </c>
      <c r="K18" s="36">
        <f t="shared" si="1"/>
        <v>1</v>
      </c>
    </row>
    <row r="19" spans="2:11" s="23" customFormat="1" x14ac:dyDescent="0.3">
      <c r="B19" s="15">
        <v>10</v>
      </c>
      <c r="C19" s="49" t="s">
        <v>37</v>
      </c>
      <c r="D19" s="50" t="s">
        <v>38</v>
      </c>
      <c r="E19" s="51">
        <v>39003460</v>
      </c>
      <c r="F19" s="51">
        <v>198068757</v>
      </c>
      <c r="G19" s="51">
        <v>198068757</v>
      </c>
      <c r="H19" s="51">
        <f>198068757-I19</f>
        <v>195098757</v>
      </c>
      <c r="I19" s="33">
        <f t="shared" ref="I19:J19" si="2">SUM(I20:I24)</f>
        <v>2970000</v>
      </c>
      <c r="J19" s="33">
        <f t="shared" si="2"/>
        <v>0</v>
      </c>
      <c r="K19" s="34">
        <f t="shared" si="1"/>
        <v>1</v>
      </c>
    </row>
    <row r="20" spans="2:11" s="23" customFormat="1" x14ac:dyDescent="0.3">
      <c r="B20" s="15">
        <v>11</v>
      </c>
      <c r="C20" s="20" t="s">
        <v>39</v>
      </c>
      <c r="D20" s="21" t="s">
        <v>40</v>
      </c>
      <c r="E20" s="52">
        <v>0</v>
      </c>
      <c r="F20" s="52">
        <v>0</v>
      </c>
      <c r="G20" s="52">
        <v>0</v>
      </c>
      <c r="H20" s="52">
        <v>0</v>
      </c>
      <c r="I20" s="35">
        <v>0</v>
      </c>
      <c r="J20" s="35">
        <v>0</v>
      </c>
      <c r="K20" s="36">
        <f t="shared" si="1"/>
        <v>0</v>
      </c>
    </row>
    <row r="21" spans="2:11" s="23" customFormat="1" ht="26.4" x14ac:dyDescent="0.3">
      <c r="B21" s="15">
        <v>12</v>
      </c>
      <c r="C21" s="20" t="s">
        <v>41</v>
      </c>
      <c r="D21" s="21" t="s">
        <v>42</v>
      </c>
      <c r="E21" s="52">
        <v>0</v>
      </c>
      <c r="F21" s="52">
        <v>0</v>
      </c>
      <c r="G21" s="52">
        <v>0</v>
      </c>
      <c r="H21" s="52">
        <v>0</v>
      </c>
      <c r="I21" s="35">
        <v>0</v>
      </c>
      <c r="J21" s="35">
        <v>0</v>
      </c>
      <c r="K21" s="36">
        <f t="shared" si="1"/>
        <v>0</v>
      </c>
    </row>
    <row r="22" spans="2:11" s="23" customFormat="1" ht="26.4" x14ac:dyDescent="0.3">
      <c r="B22" s="15">
        <v>13</v>
      </c>
      <c r="C22" s="20" t="s">
        <v>43</v>
      </c>
      <c r="D22" s="21" t="s">
        <v>44</v>
      </c>
      <c r="E22" s="52">
        <v>0</v>
      </c>
      <c r="F22" s="52">
        <v>0</v>
      </c>
      <c r="G22" s="52">
        <v>0</v>
      </c>
      <c r="H22" s="52">
        <v>0</v>
      </c>
      <c r="I22" s="35">
        <v>0</v>
      </c>
      <c r="J22" s="35">
        <v>0</v>
      </c>
      <c r="K22" s="36">
        <f t="shared" si="1"/>
        <v>0</v>
      </c>
    </row>
    <row r="23" spans="2:11" s="23" customFormat="1" ht="26.4" x14ac:dyDescent="0.3">
      <c r="B23" s="15">
        <v>14</v>
      </c>
      <c r="C23" s="20" t="s">
        <v>45</v>
      </c>
      <c r="D23" s="21" t="s">
        <v>46</v>
      </c>
      <c r="E23" s="52">
        <v>0</v>
      </c>
      <c r="F23" s="52">
        <v>0</v>
      </c>
      <c r="G23" s="52">
        <v>0</v>
      </c>
      <c r="H23" s="52">
        <v>0</v>
      </c>
      <c r="I23" s="35">
        <v>0</v>
      </c>
      <c r="J23" s="35">
        <v>0</v>
      </c>
      <c r="K23" s="36">
        <f t="shared" si="1"/>
        <v>0</v>
      </c>
    </row>
    <row r="24" spans="2:11" s="23" customFormat="1" ht="26.4" x14ac:dyDescent="0.3">
      <c r="B24" s="15">
        <v>15</v>
      </c>
      <c r="C24" s="20" t="s">
        <v>47</v>
      </c>
      <c r="D24" s="21" t="s">
        <v>48</v>
      </c>
      <c r="E24" s="52">
        <v>39003460</v>
      </c>
      <c r="F24" s="52">
        <v>198068757</v>
      </c>
      <c r="G24" s="52">
        <v>198068757</v>
      </c>
      <c r="H24" s="52">
        <f>198068757-I24</f>
        <v>195098757</v>
      </c>
      <c r="I24" s="35">
        <v>2970000</v>
      </c>
      <c r="J24" s="35">
        <v>0</v>
      </c>
      <c r="K24" s="36">
        <f t="shared" si="1"/>
        <v>1</v>
      </c>
    </row>
    <row r="25" spans="2:11" x14ac:dyDescent="0.3">
      <c r="B25" s="15">
        <v>16</v>
      </c>
      <c r="C25" s="20" t="s">
        <v>47</v>
      </c>
      <c r="D25" s="21" t="s">
        <v>49</v>
      </c>
      <c r="E25" s="35"/>
      <c r="F25" s="35"/>
      <c r="G25" s="35"/>
      <c r="H25" s="35">
        <f t="shared" ref="H25" si="3">G25-I25-J25</f>
        <v>0</v>
      </c>
      <c r="I25" s="35">
        <v>0</v>
      </c>
      <c r="J25" s="35">
        <v>0</v>
      </c>
      <c r="K25" s="36">
        <f t="shared" si="1"/>
        <v>0</v>
      </c>
    </row>
    <row r="26" spans="2:11" x14ac:dyDescent="0.3">
      <c r="B26" s="15">
        <v>17</v>
      </c>
      <c r="C26" s="49" t="s">
        <v>50</v>
      </c>
      <c r="D26" s="50" t="s">
        <v>51</v>
      </c>
      <c r="E26" s="51">
        <v>2866579</v>
      </c>
      <c r="F26" s="51">
        <v>66453203</v>
      </c>
      <c r="G26" s="51">
        <v>66453203</v>
      </c>
      <c r="H26" s="51">
        <v>66453203</v>
      </c>
      <c r="I26" s="33">
        <f t="shared" ref="I26:J26" si="4">SUM(I27:I31)</f>
        <v>0</v>
      </c>
      <c r="J26" s="33">
        <f t="shared" si="4"/>
        <v>0</v>
      </c>
      <c r="K26" s="34">
        <f t="shared" si="1"/>
        <v>1</v>
      </c>
    </row>
    <row r="27" spans="2:11" x14ac:dyDescent="0.3">
      <c r="B27" s="15">
        <v>18</v>
      </c>
      <c r="C27" s="20" t="s">
        <v>52</v>
      </c>
      <c r="D27" s="21" t="s">
        <v>53</v>
      </c>
      <c r="E27" s="52">
        <v>0</v>
      </c>
      <c r="F27" s="52">
        <v>0</v>
      </c>
      <c r="G27" s="52">
        <v>0</v>
      </c>
      <c r="H27" s="52">
        <v>0</v>
      </c>
      <c r="I27" s="35">
        <v>0</v>
      </c>
      <c r="J27" s="35">
        <v>0</v>
      </c>
      <c r="K27" s="36">
        <f t="shared" si="1"/>
        <v>0</v>
      </c>
    </row>
    <row r="28" spans="2:11" s="23" customFormat="1" ht="26.4" x14ac:dyDescent="0.3">
      <c r="B28" s="15">
        <v>19</v>
      </c>
      <c r="C28" s="20" t="s">
        <v>54</v>
      </c>
      <c r="D28" s="21" t="s">
        <v>55</v>
      </c>
      <c r="E28" s="52">
        <v>0</v>
      </c>
      <c r="F28" s="52">
        <v>0</v>
      </c>
      <c r="G28" s="52">
        <v>0</v>
      </c>
      <c r="H28" s="52">
        <v>0</v>
      </c>
      <c r="I28" s="35">
        <v>0</v>
      </c>
      <c r="J28" s="35">
        <v>0</v>
      </c>
      <c r="K28" s="36">
        <f t="shared" si="1"/>
        <v>0</v>
      </c>
    </row>
    <row r="29" spans="2:11" ht="26.4" x14ac:dyDescent="0.3">
      <c r="B29" s="15">
        <v>20</v>
      </c>
      <c r="C29" s="20" t="s">
        <v>56</v>
      </c>
      <c r="D29" s="21" t="s">
        <v>57</v>
      </c>
      <c r="E29" s="52">
        <v>0</v>
      </c>
      <c r="F29" s="52">
        <v>0</v>
      </c>
      <c r="G29" s="52">
        <v>0</v>
      </c>
      <c r="H29" s="52">
        <v>0</v>
      </c>
      <c r="I29" s="35">
        <v>0</v>
      </c>
      <c r="J29" s="35">
        <v>0</v>
      </c>
      <c r="K29" s="36">
        <f t="shared" si="1"/>
        <v>0</v>
      </c>
    </row>
    <row r="30" spans="2:11" ht="26.4" x14ac:dyDescent="0.3">
      <c r="B30" s="15">
        <v>21</v>
      </c>
      <c r="C30" s="20" t="s">
        <v>58</v>
      </c>
      <c r="D30" s="21" t="s">
        <v>59</v>
      </c>
      <c r="E30" s="52">
        <v>0</v>
      </c>
      <c r="F30" s="52">
        <v>0</v>
      </c>
      <c r="G30" s="52">
        <v>0</v>
      </c>
      <c r="H30" s="52">
        <v>0</v>
      </c>
      <c r="I30" s="35">
        <v>0</v>
      </c>
      <c r="J30" s="35">
        <v>0</v>
      </c>
      <c r="K30" s="36">
        <f t="shared" si="1"/>
        <v>0</v>
      </c>
    </row>
    <row r="31" spans="2:11" x14ac:dyDescent="0.3">
      <c r="B31" s="15">
        <v>22</v>
      </c>
      <c r="C31" s="20" t="s">
        <v>60</v>
      </c>
      <c r="D31" s="21" t="s">
        <v>61</v>
      </c>
      <c r="E31" s="52">
        <v>2866579</v>
      </c>
      <c r="F31" s="52">
        <v>66453203</v>
      </c>
      <c r="G31" s="52">
        <v>66453203</v>
      </c>
      <c r="H31" s="52">
        <v>66453203</v>
      </c>
      <c r="I31" s="35">
        <v>0</v>
      </c>
      <c r="J31" s="35">
        <v>0</v>
      </c>
      <c r="K31" s="36">
        <f t="shared" si="1"/>
        <v>1</v>
      </c>
    </row>
    <row r="32" spans="2:11" x14ac:dyDescent="0.3">
      <c r="B32" s="15">
        <v>23</v>
      </c>
      <c r="C32" s="20" t="s">
        <v>60</v>
      </c>
      <c r="D32" s="21" t="s">
        <v>62</v>
      </c>
      <c r="E32" s="35"/>
      <c r="F32" s="35"/>
      <c r="G32" s="35"/>
      <c r="H32" s="35">
        <f t="shared" ref="H32" si="5">G32-I32-J32</f>
        <v>0</v>
      </c>
      <c r="I32" s="35">
        <v>0</v>
      </c>
      <c r="J32" s="35">
        <v>0</v>
      </c>
      <c r="K32" s="36">
        <f t="shared" si="1"/>
        <v>0</v>
      </c>
    </row>
    <row r="33" spans="2:11" x14ac:dyDescent="0.3">
      <c r="B33" s="15">
        <v>24</v>
      </c>
      <c r="C33" s="49" t="s">
        <v>63</v>
      </c>
      <c r="D33" s="50" t="s">
        <v>64</v>
      </c>
      <c r="E33" s="51">
        <v>85000000</v>
      </c>
      <c r="F33" s="51">
        <v>123039371</v>
      </c>
      <c r="G33" s="51">
        <v>123039371</v>
      </c>
      <c r="H33" s="51">
        <v>123039371</v>
      </c>
      <c r="I33" s="33">
        <f t="shared" ref="I33:J33" si="6">SUM(I34:I39)</f>
        <v>0</v>
      </c>
      <c r="J33" s="33">
        <f t="shared" si="6"/>
        <v>0</v>
      </c>
      <c r="K33" s="34">
        <f t="shared" si="1"/>
        <v>1</v>
      </c>
    </row>
    <row r="34" spans="2:11" x14ac:dyDescent="0.3">
      <c r="B34" s="15">
        <v>25</v>
      </c>
      <c r="C34" s="20" t="s">
        <v>65</v>
      </c>
      <c r="D34" s="53" t="s">
        <v>66</v>
      </c>
      <c r="E34" s="52">
        <v>12000000</v>
      </c>
      <c r="F34" s="52">
        <v>13067930</v>
      </c>
      <c r="G34" s="52">
        <v>13032840</v>
      </c>
      <c r="H34" s="52">
        <v>13032840</v>
      </c>
      <c r="I34" s="35">
        <v>0</v>
      </c>
      <c r="J34" s="35">
        <v>0</v>
      </c>
      <c r="K34" s="36">
        <f t="shared" si="1"/>
        <v>0.99731480043128484</v>
      </c>
    </row>
    <row r="35" spans="2:11" x14ac:dyDescent="0.3">
      <c r="B35" s="15">
        <v>26</v>
      </c>
      <c r="C35" s="20" t="s">
        <v>67</v>
      </c>
      <c r="D35" s="53" t="s">
        <v>68</v>
      </c>
      <c r="E35" s="52">
        <v>73000000</v>
      </c>
      <c r="F35" s="52">
        <v>103863128</v>
      </c>
      <c r="G35" s="52">
        <v>106725514</v>
      </c>
      <c r="H35" s="52">
        <v>106725514</v>
      </c>
      <c r="I35" s="35">
        <v>0</v>
      </c>
      <c r="J35" s="35">
        <v>0</v>
      </c>
      <c r="K35" s="36">
        <f t="shared" si="1"/>
        <v>1.0275592123510857</v>
      </c>
    </row>
    <row r="36" spans="2:11" x14ac:dyDescent="0.3">
      <c r="B36" s="15">
        <v>27</v>
      </c>
      <c r="C36" s="20" t="s">
        <v>69</v>
      </c>
      <c r="D36" s="53" t="s">
        <v>70</v>
      </c>
      <c r="E36" s="52">
        <v>0</v>
      </c>
      <c r="F36" s="52">
        <v>0</v>
      </c>
      <c r="G36" s="52">
        <v>0</v>
      </c>
      <c r="H36" s="52">
        <v>0</v>
      </c>
      <c r="I36" s="35">
        <v>0</v>
      </c>
      <c r="J36" s="35">
        <v>0</v>
      </c>
      <c r="K36" s="36">
        <f t="shared" si="1"/>
        <v>0</v>
      </c>
    </row>
    <row r="37" spans="2:11" x14ac:dyDescent="0.3">
      <c r="B37" s="15">
        <v>28</v>
      </c>
      <c r="C37" s="20" t="s">
        <v>71</v>
      </c>
      <c r="D37" s="53" t="s">
        <v>72</v>
      </c>
      <c r="E37" s="52">
        <v>0</v>
      </c>
      <c r="F37" s="52">
        <v>0</v>
      </c>
      <c r="G37" s="52">
        <v>0</v>
      </c>
      <c r="H37" s="52">
        <v>0</v>
      </c>
      <c r="I37" s="35">
        <v>0</v>
      </c>
      <c r="J37" s="35">
        <v>0</v>
      </c>
      <c r="K37" s="36">
        <f t="shared" si="1"/>
        <v>0</v>
      </c>
    </row>
    <row r="38" spans="2:11" x14ac:dyDescent="0.3">
      <c r="B38" s="15">
        <v>29</v>
      </c>
      <c r="C38" s="20" t="s">
        <v>73</v>
      </c>
      <c r="D38" s="53" t="s">
        <v>74</v>
      </c>
      <c r="E38" s="52">
        <v>0</v>
      </c>
      <c r="F38" s="52">
        <v>0</v>
      </c>
      <c r="G38" s="52">
        <v>0</v>
      </c>
      <c r="H38" s="52">
        <v>0</v>
      </c>
      <c r="I38" s="35">
        <v>0</v>
      </c>
      <c r="J38" s="35">
        <v>0</v>
      </c>
      <c r="K38" s="36">
        <f t="shared" si="1"/>
        <v>0</v>
      </c>
    </row>
    <row r="39" spans="2:11" x14ac:dyDescent="0.3">
      <c r="B39" s="15">
        <v>30</v>
      </c>
      <c r="C39" s="20" t="s">
        <v>75</v>
      </c>
      <c r="D39" s="53" t="s">
        <v>76</v>
      </c>
      <c r="E39" s="52">
        <v>0</v>
      </c>
      <c r="F39" s="52">
        <v>6108313</v>
      </c>
      <c r="G39" s="52">
        <v>3281017</v>
      </c>
      <c r="H39" s="52">
        <v>3281017</v>
      </c>
      <c r="I39" s="35">
        <v>0</v>
      </c>
      <c r="J39" s="35">
        <v>0</v>
      </c>
      <c r="K39" s="36">
        <f t="shared" si="1"/>
        <v>0.53713963249754881</v>
      </c>
    </row>
    <row r="40" spans="2:11" x14ac:dyDescent="0.3">
      <c r="B40" s="15">
        <v>31</v>
      </c>
      <c r="C40" s="49" t="s">
        <v>77</v>
      </c>
      <c r="D40" s="50" t="s">
        <v>78</v>
      </c>
      <c r="E40" s="51">
        <v>60138000</v>
      </c>
      <c r="F40" s="51">
        <v>52954193</v>
      </c>
      <c r="G40" s="51">
        <v>66559962</v>
      </c>
      <c r="H40" s="51">
        <v>66559962</v>
      </c>
      <c r="I40" s="33">
        <f t="shared" ref="I40:J40" si="7">SUM(I41:I53)</f>
        <v>0</v>
      </c>
      <c r="J40" s="33">
        <f t="shared" si="7"/>
        <v>0</v>
      </c>
      <c r="K40" s="34">
        <f t="shared" si="1"/>
        <v>1.2569346869283797</v>
      </c>
    </row>
    <row r="41" spans="2:11" x14ac:dyDescent="0.3">
      <c r="B41" s="15">
        <v>32</v>
      </c>
      <c r="C41" s="20" t="s">
        <v>79</v>
      </c>
      <c r="D41" s="21" t="s">
        <v>80</v>
      </c>
      <c r="E41" s="52">
        <v>13500000</v>
      </c>
      <c r="F41" s="52">
        <v>13500000</v>
      </c>
      <c r="G41" s="52">
        <v>4176649</v>
      </c>
      <c r="H41" s="52">
        <v>4176649</v>
      </c>
      <c r="I41" s="35">
        <v>0</v>
      </c>
      <c r="J41" s="35">
        <v>0</v>
      </c>
      <c r="K41" s="36">
        <f t="shared" si="1"/>
        <v>0.30938140740740738</v>
      </c>
    </row>
    <row r="42" spans="2:11" x14ac:dyDescent="0.3">
      <c r="B42" s="15">
        <v>33</v>
      </c>
      <c r="C42" s="20" t="s">
        <v>81</v>
      </c>
      <c r="D42" s="21" t="s">
        <v>82</v>
      </c>
      <c r="E42" s="52">
        <v>22700000</v>
      </c>
      <c r="F42" s="52">
        <v>3204873</v>
      </c>
      <c r="G42" s="52">
        <v>23929081</v>
      </c>
      <c r="H42" s="52">
        <v>23929081</v>
      </c>
      <c r="I42" s="35">
        <v>0</v>
      </c>
      <c r="J42" s="35">
        <v>0</v>
      </c>
      <c r="K42" s="36">
        <f t="shared" si="1"/>
        <v>7.4664677820306764</v>
      </c>
    </row>
    <row r="43" spans="2:11" x14ac:dyDescent="0.3">
      <c r="B43" s="15">
        <v>34</v>
      </c>
      <c r="C43" s="20" t="s">
        <v>83</v>
      </c>
      <c r="D43" s="21" t="s">
        <v>84</v>
      </c>
      <c r="E43" s="52">
        <v>10400000</v>
      </c>
      <c r="F43" s="52">
        <v>7626436</v>
      </c>
      <c r="G43" s="52">
        <v>13839676</v>
      </c>
      <c r="H43" s="52">
        <v>13839676</v>
      </c>
      <c r="I43" s="35">
        <v>0</v>
      </c>
      <c r="J43" s="35">
        <v>0</v>
      </c>
      <c r="K43" s="36">
        <f t="shared" si="1"/>
        <v>1.8146977172561338</v>
      </c>
    </row>
    <row r="44" spans="2:11" x14ac:dyDescent="0.3">
      <c r="B44" s="15">
        <v>35</v>
      </c>
      <c r="C44" s="20" t="s">
        <v>85</v>
      </c>
      <c r="D44" s="21" t="s">
        <v>86</v>
      </c>
      <c r="E44" s="52">
        <v>2100000</v>
      </c>
      <c r="F44" s="52">
        <v>10550086</v>
      </c>
      <c r="G44" s="52">
        <v>10525994</v>
      </c>
      <c r="H44" s="52">
        <v>10525994</v>
      </c>
      <c r="I44" s="35">
        <v>0</v>
      </c>
      <c r="J44" s="35">
        <v>0</v>
      </c>
      <c r="K44" s="36">
        <f t="shared" si="1"/>
        <v>0.99771641671925704</v>
      </c>
    </row>
    <row r="45" spans="2:11" x14ac:dyDescent="0.3">
      <c r="B45" s="15">
        <v>36</v>
      </c>
      <c r="C45" s="20" t="s">
        <v>87</v>
      </c>
      <c r="D45" s="21" t="s">
        <v>88</v>
      </c>
      <c r="E45" s="52">
        <v>0</v>
      </c>
      <c r="F45" s="52">
        <v>0</v>
      </c>
      <c r="G45" s="52">
        <v>0</v>
      </c>
      <c r="H45" s="52">
        <v>0</v>
      </c>
      <c r="I45" s="35">
        <v>0</v>
      </c>
      <c r="J45" s="35">
        <v>0</v>
      </c>
      <c r="K45" s="36">
        <f t="shared" si="1"/>
        <v>0</v>
      </c>
    </row>
    <row r="46" spans="2:11" x14ac:dyDescent="0.3">
      <c r="B46" s="15">
        <v>37</v>
      </c>
      <c r="C46" s="20" t="s">
        <v>89</v>
      </c>
      <c r="D46" s="21" t="s">
        <v>90</v>
      </c>
      <c r="E46" s="52">
        <v>7138000</v>
      </c>
      <c r="F46" s="52">
        <v>9797112</v>
      </c>
      <c r="G46" s="52">
        <v>9515364</v>
      </c>
      <c r="H46" s="52">
        <v>9515364</v>
      </c>
      <c r="I46" s="35">
        <v>0</v>
      </c>
      <c r="J46" s="35">
        <v>0</v>
      </c>
      <c r="K46" s="36">
        <f t="shared" si="1"/>
        <v>0.9712417291952975</v>
      </c>
    </row>
    <row r="47" spans="2:11" x14ac:dyDescent="0.3">
      <c r="B47" s="15">
        <v>38</v>
      </c>
      <c r="C47" s="20" t="s">
        <v>91</v>
      </c>
      <c r="D47" s="21" t="s">
        <v>92</v>
      </c>
      <c r="E47" s="52">
        <v>0</v>
      </c>
      <c r="F47" s="52">
        <v>0</v>
      </c>
      <c r="G47" s="52">
        <v>0</v>
      </c>
      <c r="H47" s="52">
        <v>0</v>
      </c>
      <c r="I47" s="35">
        <v>0</v>
      </c>
      <c r="J47" s="35">
        <v>0</v>
      </c>
      <c r="K47" s="36">
        <f t="shared" si="1"/>
        <v>0</v>
      </c>
    </row>
    <row r="48" spans="2:11" x14ac:dyDescent="0.3">
      <c r="B48" s="15">
        <v>39</v>
      </c>
      <c r="C48" s="20" t="s">
        <v>93</v>
      </c>
      <c r="D48" s="21" t="s">
        <v>94</v>
      </c>
      <c r="E48" s="52">
        <v>0</v>
      </c>
      <c r="F48" s="52">
        <v>0</v>
      </c>
      <c r="G48" s="52">
        <v>0</v>
      </c>
      <c r="H48" s="52">
        <v>0</v>
      </c>
      <c r="I48" s="35">
        <v>0</v>
      </c>
      <c r="J48" s="35">
        <v>0</v>
      </c>
      <c r="K48" s="36">
        <f t="shared" si="1"/>
        <v>0</v>
      </c>
    </row>
    <row r="49" spans="2:11" x14ac:dyDescent="0.3">
      <c r="B49" s="15">
        <v>40</v>
      </c>
      <c r="C49" s="20" t="s">
        <v>95</v>
      </c>
      <c r="D49" s="21" t="s">
        <v>96</v>
      </c>
      <c r="E49" s="52">
        <v>4000000</v>
      </c>
      <c r="F49" s="52">
        <v>4000000</v>
      </c>
      <c r="G49" s="52">
        <v>1262711</v>
      </c>
      <c r="H49" s="52">
        <v>1262711</v>
      </c>
      <c r="I49" s="35">
        <v>0</v>
      </c>
      <c r="J49" s="35">
        <v>0</v>
      </c>
      <c r="K49" s="36">
        <f t="shared" si="1"/>
        <v>0.31567774999999998</v>
      </c>
    </row>
    <row r="50" spans="2:11" x14ac:dyDescent="0.3">
      <c r="B50" s="15">
        <v>41</v>
      </c>
      <c r="C50" s="20" t="s">
        <v>97</v>
      </c>
      <c r="D50" s="21" t="s">
        <v>98</v>
      </c>
      <c r="E50" s="52">
        <v>0</v>
      </c>
      <c r="F50" s="52">
        <v>0</v>
      </c>
      <c r="G50" s="52">
        <v>0</v>
      </c>
      <c r="H50" s="52">
        <v>0</v>
      </c>
      <c r="I50" s="35">
        <v>0</v>
      </c>
      <c r="J50" s="35">
        <v>0</v>
      </c>
      <c r="K50" s="36">
        <f t="shared" si="1"/>
        <v>0</v>
      </c>
    </row>
    <row r="51" spans="2:11" x14ac:dyDescent="0.3">
      <c r="B51" s="15">
        <v>42</v>
      </c>
      <c r="C51" s="20" t="s">
        <v>99</v>
      </c>
      <c r="D51" s="21" t="s">
        <v>100</v>
      </c>
      <c r="E51" s="52">
        <v>0</v>
      </c>
      <c r="F51" s="52">
        <v>0</v>
      </c>
      <c r="G51" s="52">
        <v>0</v>
      </c>
      <c r="H51" s="52">
        <v>0</v>
      </c>
      <c r="I51" s="35">
        <v>0</v>
      </c>
      <c r="J51" s="35">
        <v>0</v>
      </c>
      <c r="K51" s="36">
        <f t="shared" si="1"/>
        <v>0</v>
      </c>
    </row>
    <row r="52" spans="2:11" x14ac:dyDescent="0.3">
      <c r="B52" s="15">
        <v>43</v>
      </c>
      <c r="C52" s="20" t="s">
        <v>101</v>
      </c>
      <c r="D52" s="21" t="s">
        <v>102</v>
      </c>
      <c r="E52" s="52">
        <v>0</v>
      </c>
      <c r="F52" s="52">
        <v>0</v>
      </c>
      <c r="G52" s="52">
        <v>0</v>
      </c>
      <c r="H52" s="52">
        <v>0</v>
      </c>
      <c r="I52" s="35">
        <v>0</v>
      </c>
      <c r="J52" s="35">
        <v>0</v>
      </c>
      <c r="K52" s="36">
        <f t="shared" si="1"/>
        <v>0</v>
      </c>
    </row>
    <row r="53" spans="2:11" s="23" customFormat="1" x14ac:dyDescent="0.3">
      <c r="B53" s="15">
        <v>44</v>
      </c>
      <c r="C53" s="20" t="s">
        <v>103</v>
      </c>
      <c r="D53" s="21" t="s">
        <v>104</v>
      </c>
      <c r="E53" s="52">
        <v>300000</v>
      </c>
      <c r="F53" s="52">
        <v>4275686</v>
      </c>
      <c r="G53" s="52">
        <v>3310487</v>
      </c>
      <c r="H53" s="52">
        <v>3310487</v>
      </c>
      <c r="I53" s="35">
        <v>0</v>
      </c>
      <c r="J53" s="35">
        <v>0</v>
      </c>
      <c r="K53" s="36">
        <f t="shared" si="1"/>
        <v>0.77425868036146717</v>
      </c>
    </row>
    <row r="54" spans="2:11" x14ac:dyDescent="0.3">
      <c r="B54" s="15">
        <v>45</v>
      </c>
      <c r="C54" s="49" t="s">
        <v>105</v>
      </c>
      <c r="D54" s="50" t="s">
        <v>106</v>
      </c>
      <c r="E54" s="51">
        <v>0</v>
      </c>
      <c r="F54" s="51">
        <v>393701</v>
      </c>
      <c r="G54" s="51">
        <v>714336</v>
      </c>
      <c r="H54" s="51">
        <v>714336</v>
      </c>
      <c r="I54" s="33">
        <f t="shared" ref="I54:J54" si="8">SUM(I55:I59)</f>
        <v>0</v>
      </c>
      <c r="J54" s="33">
        <f t="shared" si="8"/>
        <v>0</v>
      </c>
      <c r="K54" s="34">
        <f t="shared" si="1"/>
        <v>1.8144124602172715</v>
      </c>
    </row>
    <row r="55" spans="2:11" x14ac:dyDescent="0.3">
      <c r="B55" s="15">
        <v>46</v>
      </c>
      <c r="C55" s="20" t="s">
        <v>107</v>
      </c>
      <c r="D55" s="21" t="s">
        <v>108</v>
      </c>
      <c r="E55" s="52">
        <v>0</v>
      </c>
      <c r="F55" s="52">
        <v>0</v>
      </c>
      <c r="G55" s="52">
        <v>0</v>
      </c>
      <c r="H55" s="52">
        <v>0</v>
      </c>
      <c r="I55" s="35">
        <v>0</v>
      </c>
      <c r="J55" s="35">
        <v>0</v>
      </c>
      <c r="K55" s="36">
        <f t="shared" si="1"/>
        <v>0</v>
      </c>
    </row>
    <row r="56" spans="2:11" x14ac:dyDescent="0.3">
      <c r="B56" s="15">
        <v>47</v>
      </c>
      <c r="C56" s="20" t="s">
        <v>109</v>
      </c>
      <c r="D56" s="21" t="s">
        <v>110</v>
      </c>
      <c r="E56" s="52">
        <v>0</v>
      </c>
      <c r="F56" s="52">
        <v>393701</v>
      </c>
      <c r="G56" s="52">
        <v>714336</v>
      </c>
      <c r="H56" s="52">
        <v>714336</v>
      </c>
      <c r="I56" s="35">
        <v>0</v>
      </c>
      <c r="J56" s="35">
        <v>0</v>
      </c>
      <c r="K56" s="36">
        <f t="shared" si="1"/>
        <v>1.8144124602172715</v>
      </c>
    </row>
    <row r="57" spans="2:11" x14ac:dyDescent="0.3">
      <c r="B57" s="15">
        <v>48</v>
      </c>
      <c r="C57" s="20" t="s">
        <v>111</v>
      </c>
      <c r="D57" s="21" t="s">
        <v>112</v>
      </c>
      <c r="E57" s="52">
        <v>0</v>
      </c>
      <c r="F57" s="52">
        <v>0</v>
      </c>
      <c r="G57" s="52">
        <v>0</v>
      </c>
      <c r="H57" s="52">
        <v>0</v>
      </c>
      <c r="I57" s="35">
        <v>0</v>
      </c>
      <c r="J57" s="35">
        <v>0</v>
      </c>
      <c r="K57" s="36">
        <f t="shared" si="1"/>
        <v>0</v>
      </c>
    </row>
    <row r="58" spans="2:11" x14ac:dyDescent="0.3">
      <c r="B58" s="15">
        <v>49</v>
      </c>
      <c r="C58" s="20" t="s">
        <v>113</v>
      </c>
      <c r="D58" s="21" t="s">
        <v>114</v>
      </c>
      <c r="E58" s="52">
        <v>0</v>
      </c>
      <c r="F58" s="52">
        <v>0</v>
      </c>
      <c r="G58" s="52">
        <v>0</v>
      </c>
      <c r="H58" s="52">
        <v>0</v>
      </c>
      <c r="I58" s="35">
        <v>0</v>
      </c>
      <c r="J58" s="35">
        <v>0</v>
      </c>
      <c r="K58" s="36">
        <f t="shared" si="1"/>
        <v>0</v>
      </c>
    </row>
    <row r="59" spans="2:11" x14ac:dyDescent="0.3">
      <c r="B59" s="15">
        <v>50</v>
      </c>
      <c r="C59" s="20" t="s">
        <v>115</v>
      </c>
      <c r="D59" s="21" t="s">
        <v>116</v>
      </c>
      <c r="E59" s="52">
        <v>0</v>
      </c>
      <c r="F59" s="52">
        <v>0</v>
      </c>
      <c r="G59" s="52">
        <v>0</v>
      </c>
      <c r="H59" s="52">
        <v>0</v>
      </c>
      <c r="I59" s="35">
        <v>0</v>
      </c>
      <c r="J59" s="35">
        <v>0</v>
      </c>
      <c r="K59" s="36">
        <f t="shared" si="1"/>
        <v>0</v>
      </c>
    </row>
    <row r="60" spans="2:11" x14ac:dyDescent="0.3">
      <c r="B60" s="15">
        <v>51</v>
      </c>
      <c r="C60" s="49" t="s">
        <v>117</v>
      </c>
      <c r="D60" s="50" t="s">
        <v>118</v>
      </c>
      <c r="E60" s="51">
        <v>9600000</v>
      </c>
      <c r="F60" s="51">
        <v>7970029</v>
      </c>
      <c r="G60" s="51">
        <v>9207060</v>
      </c>
      <c r="H60" s="51">
        <v>9207060</v>
      </c>
      <c r="I60" s="33">
        <f t="shared" ref="I60:J60" si="9">SUM(I61:I65)</f>
        <v>0</v>
      </c>
      <c r="J60" s="33">
        <f t="shared" si="9"/>
        <v>0</v>
      </c>
      <c r="K60" s="34">
        <f>IFERROR(G60/F60,0)</f>
        <v>1.1552103511793996</v>
      </c>
    </row>
    <row r="61" spans="2:11" s="23" customFormat="1" ht="26.4" x14ac:dyDescent="0.3">
      <c r="B61" s="15">
        <v>52</v>
      </c>
      <c r="C61" s="20" t="s">
        <v>119</v>
      </c>
      <c r="D61" s="21" t="s">
        <v>120</v>
      </c>
      <c r="E61" s="52">
        <v>0</v>
      </c>
      <c r="F61" s="52">
        <v>0</v>
      </c>
      <c r="G61" s="52">
        <v>0</v>
      </c>
      <c r="H61" s="52">
        <v>0</v>
      </c>
      <c r="I61" s="35">
        <v>0</v>
      </c>
      <c r="J61" s="35">
        <v>0</v>
      </c>
      <c r="K61" s="36">
        <f t="shared" si="1"/>
        <v>0</v>
      </c>
    </row>
    <row r="62" spans="2:11" s="23" customFormat="1" ht="26.4" x14ac:dyDescent="0.3">
      <c r="B62" s="15">
        <v>53</v>
      </c>
      <c r="C62" s="20" t="s">
        <v>121</v>
      </c>
      <c r="D62" s="21" t="s">
        <v>122</v>
      </c>
      <c r="E62" s="52">
        <v>0</v>
      </c>
      <c r="F62" s="52">
        <v>0</v>
      </c>
      <c r="G62" s="52">
        <v>0</v>
      </c>
      <c r="H62" s="52">
        <v>0</v>
      </c>
      <c r="I62" s="35">
        <v>0</v>
      </c>
      <c r="J62" s="35">
        <v>0</v>
      </c>
      <c r="K62" s="36">
        <f t="shared" si="1"/>
        <v>0</v>
      </c>
    </row>
    <row r="63" spans="2:11" s="23" customFormat="1" ht="26.4" x14ac:dyDescent="0.3">
      <c r="B63" s="15">
        <v>54</v>
      </c>
      <c r="C63" s="20" t="s">
        <v>123</v>
      </c>
      <c r="D63" s="21" t="s">
        <v>124</v>
      </c>
      <c r="E63" s="52">
        <v>0</v>
      </c>
      <c r="F63" s="52">
        <v>0</v>
      </c>
      <c r="G63" s="52">
        <v>0</v>
      </c>
      <c r="H63" s="52">
        <v>0</v>
      </c>
      <c r="I63" s="35">
        <v>0</v>
      </c>
      <c r="J63" s="35">
        <v>0</v>
      </c>
      <c r="K63" s="36">
        <f t="shared" si="1"/>
        <v>0</v>
      </c>
    </row>
    <row r="64" spans="2:11" s="23" customFormat="1" ht="26.4" x14ac:dyDescent="0.3">
      <c r="B64" s="15">
        <v>55</v>
      </c>
      <c r="C64" s="20" t="s">
        <v>125</v>
      </c>
      <c r="D64" s="21" t="s">
        <v>126</v>
      </c>
      <c r="E64" s="52">
        <v>9600000</v>
      </c>
      <c r="F64" s="52">
        <v>7362969</v>
      </c>
      <c r="G64" s="52">
        <v>8600000</v>
      </c>
      <c r="H64" s="52">
        <v>8600000</v>
      </c>
      <c r="I64" s="35">
        <v>0</v>
      </c>
      <c r="J64" s="35">
        <v>0</v>
      </c>
      <c r="K64" s="36">
        <f t="shared" si="1"/>
        <v>1.1680070906179287</v>
      </c>
    </row>
    <row r="65" spans="2:15" s="23" customFormat="1" x14ac:dyDescent="0.3">
      <c r="B65" s="15">
        <v>56</v>
      </c>
      <c r="C65" s="20" t="s">
        <v>127</v>
      </c>
      <c r="D65" s="21" t="s">
        <v>128</v>
      </c>
      <c r="E65" s="52">
        <v>0</v>
      </c>
      <c r="F65" s="52">
        <v>607060</v>
      </c>
      <c r="G65" s="52">
        <v>607060</v>
      </c>
      <c r="H65" s="52">
        <v>607060</v>
      </c>
      <c r="I65" s="35">
        <v>0</v>
      </c>
      <c r="J65" s="35">
        <v>0</v>
      </c>
      <c r="K65" s="36">
        <f t="shared" si="1"/>
        <v>1</v>
      </c>
    </row>
    <row r="66" spans="2:15" x14ac:dyDescent="0.3">
      <c r="B66" s="15">
        <v>57</v>
      </c>
      <c r="C66" s="49" t="s">
        <v>129</v>
      </c>
      <c r="D66" s="50" t="s">
        <v>130</v>
      </c>
      <c r="E66" s="51">
        <v>0</v>
      </c>
      <c r="F66" s="51">
        <v>0</v>
      </c>
      <c r="G66" s="51">
        <v>0</v>
      </c>
      <c r="H66" s="51">
        <v>0</v>
      </c>
      <c r="I66" s="33">
        <f t="shared" ref="I66:J66" si="10">SUM(I67:I71)</f>
        <v>0</v>
      </c>
      <c r="J66" s="33">
        <f t="shared" si="10"/>
        <v>0</v>
      </c>
      <c r="K66" s="34">
        <f t="shared" si="1"/>
        <v>0</v>
      </c>
    </row>
    <row r="67" spans="2:15" ht="26.4" x14ac:dyDescent="0.3">
      <c r="B67" s="15">
        <v>58</v>
      </c>
      <c r="C67" s="20" t="s">
        <v>131</v>
      </c>
      <c r="D67" s="21" t="s">
        <v>132</v>
      </c>
      <c r="E67" s="52">
        <v>0</v>
      </c>
      <c r="F67" s="52">
        <v>0</v>
      </c>
      <c r="G67" s="52">
        <v>0</v>
      </c>
      <c r="H67" s="52">
        <v>0</v>
      </c>
      <c r="I67" s="35">
        <v>0</v>
      </c>
      <c r="J67" s="35">
        <v>0</v>
      </c>
      <c r="K67" s="36">
        <f t="shared" si="1"/>
        <v>0</v>
      </c>
    </row>
    <row r="68" spans="2:15" ht="26.4" x14ac:dyDescent="0.3">
      <c r="B68" s="15">
        <v>59</v>
      </c>
      <c r="C68" s="20" t="s">
        <v>133</v>
      </c>
      <c r="D68" s="21" t="s">
        <v>134</v>
      </c>
      <c r="E68" s="52">
        <v>0</v>
      </c>
      <c r="F68" s="52">
        <v>0</v>
      </c>
      <c r="G68" s="52">
        <v>0</v>
      </c>
      <c r="H68" s="52">
        <v>0</v>
      </c>
      <c r="I68" s="35">
        <v>0</v>
      </c>
      <c r="J68" s="35">
        <v>0</v>
      </c>
      <c r="K68" s="36">
        <f t="shared" si="1"/>
        <v>0</v>
      </c>
    </row>
    <row r="69" spans="2:15" ht="26.4" x14ac:dyDescent="0.3">
      <c r="B69" s="15">
        <v>60</v>
      </c>
      <c r="C69" s="20" t="s">
        <v>135</v>
      </c>
      <c r="D69" s="21" t="s">
        <v>136</v>
      </c>
      <c r="E69" s="52">
        <v>0</v>
      </c>
      <c r="F69" s="52">
        <v>0</v>
      </c>
      <c r="G69" s="52">
        <v>0</v>
      </c>
      <c r="H69" s="52">
        <v>0</v>
      </c>
      <c r="I69" s="35">
        <v>0</v>
      </c>
      <c r="J69" s="35">
        <v>0</v>
      </c>
      <c r="K69" s="36">
        <f t="shared" si="1"/>
        <v>0</v>
      </c>
    </row>
    <row r="70" spans="2:15" ht="26.4" x14ac:dyDescent="0.3">
      <c r="B70" s="15">
        <v>61</v>
      </c>
      <c r="C70" s="20" t="s">
        <v>137</v>
      </c>
      <c r="D70" s="21" t="s">
        <v>138</v>
      </c>
      <c r="E70" s="52">
        <v>0</v>
      </c>
      <c r="F70" s="52">
        <v>0</v>
      </c>
      <c r="G70" s="52">
        <v>0</v>
      </c>
      <c r="H70" s="52">
        <v>0</v>
      </c>
      <c r="I70" s="35">
        <v>0</v>
      </c>
      <c r="J70" s="35">
        <v>0</v>
      </c>
      <c r="K70" s="36">
        <f t="shared" si="1"/>
        <v>0</v>
      </c>
    </row>
    <row r="71" spans="2:15" x14ac:dyDescent="0.3">
      <c r="B71" s="15">
        <v>62</v>
      </c>
      <c r="C71" s="20" t="s">
        <v>139</v>
      </c>
      <c r="D71" s="21" t="s">
        <v>140</v>
      </c>
      <c r="E71" s="52">
        <v>0</v>
      </c>
      <c r="F71" s="52">
        <v>0</v>
      </c>
      <c r="G71" s="52">
        <v>0</v>
      </c>
      <c r="H71" s="52">
        <v>0</v>
      </c>
      <c r="I71" s="35">
        <v>0</v>
      </c>
      <c r="J71" s="35">
        <v>0</v>
      </c>
      <c r="K71" s="36">
        <f t="shared" si="1"/>
        <v>0</v>
      </c>
    </row>
    <row r="72" spans="2:15" x14ac:dyDescent="0.3">
      <c r="B72" s="15">
        <v>63</v>
      </c>
      <c r="C72" s="49" t="s">
        <v>141</v>
      </c>
      <c r="D72" s="50" t="s">
        <v>142</v>
      </c>
      <c r="E72" s="51">
        <v>921341720</v>
      </c>
      <c r="F72" s="51">
        <v>1218262968</v>
      </c>
      <c r="G72" s="51">
        <v>1233426403</v>
      </c>
      <c r="H72" s="51">
        <f>1233426403-I72</f>
        <v>1230456403</v>
      </c>
      <c r="I72" s="33">
        <f t="shared" ref="I72:J72" si="11">+I11+I19+I26+I33+I40+I54+I60+I66</f>
        <v>2970000</v>
      </c>
      <c r="J72" s="33">
        <f t="shared" si="11"/>
        <v>0</v>
      </c>
      <c r="K72" s="34">
        <f t="shared" si="1"/>
        <v>1.0124467667476535</v>
      </c>
    </row>
    <row r="73" spans="2:15" x14ac:dyDescent="0.3">
      <c r="B73" s="15">
        <v>64</v>
      </c>
      <c r="C73" s="49" t="s">
        <v>143</v>
      </c>
      <c r="D73" s="50" t="s">
        <v>144</v>
      </c>
      <c r="E73" s="51">
        <v>0</v>
      </c>
      <c r="F73" s="51">
        <v>0</v>
      </c>
      <c r="G73" s="51">
        <v>0</v>
      </c>
      <c r="H73" s="51">
        <v>0</v>
      </c>
      <c r="I73" s="33">
        <f t="shared" ref="I73:J73" si="12">SUM(I74:I76)</f>
        <v>0</v>
      </c>
      <c r="J73" s="33">
        <f t="shared" si="12"/>
        <v>0</v>
      </c>
      <c r="K73" s="34">
        <f t="shared" si="1"/>
        <v>0</v>
      </c>
      <c r="O73" s="24"/>
    </row>
    <row r="74" spans="2:15" x14ac:dyDescent="0.3">
      <c r="B74" s="15">
        <v>65</v>
      </c>
      <c r="C74" s="20" t="s">
        <v>145</v>
      </c>
      <c r="D74" s="21" t="s">
        <v>146</v>
      </c>
      <c r="E74" s="52">
        <v>0</v>
      </c>
      <c r="F74" s="52">
        <v>0</v>
      </c>
      <c r="G74" s="52">
        <v>0</v>
      </c>
      <c r="H74" s="52">
        <v>0</v>
      </c>
      <c r="I74" s="35">
        <v>0</v>
      </c>
      <c r="J74" s="35">
        <v>0</v>
      </c>
      <c r="K74" s="36">
        <f t="shared" si="1"/>
        <v>0</v>
      </c>
    </row>
    <row r="75" spans="2:15" x14ac:dyDescent="0.3">
      <c r="B75" s="15">
        <v>66</v>
      </c>
      <c r="C75" s="20" t="s">
        <v>147</v>
      </c>
      <c r="D75" s="21" t="s">
        <v>148</v>
      </c>
      <c r="E75" s="52">
        <v>0</v>
      </c>
      <c r="F75" s="52">
        <v>0</v>
      </c>
      <c r="G75" s="52">
        <v>0</v>
      </c>
      <c r="H75" s="52">
        <v>0</v>
      </c>
      <c r="I75" s="35">
        <v>0</v>
      </c>
      <c r="J75" s="35">
        <v>0</v>
      </c>
      <c r="K75" s="36">
        <f t="shared" si="1"/>
        <v>0</v>
      </c>
    </row>
    <row r="76" spans="2:15" x14ac:dyDescent="0.3">
      <c r="B76" s="15">
        <v>67</v>
      </c>
      <c r="C76" s="20" t="s">
        <v>149</v>
      </c>
      <c r="D76" s="21" t="s">
        <v>150</v>
      </c>
      <c r="E76" s="52">
        <v>0</v>
      </c>
      <c r="F76" s="52">
        <v>0</v>
      </c>
      <c r="G76" s="52">
        <v>0</v>
      </c>
      <c r="H76" s="52">
        <v>0</v>
      </c>
      <c r="I76" s="35">
        <v>0</v>
      </c>
      <c r="J76" s="35">
        <v>0</v>
      </c>
      <c r="K76" s="36">
        <f t="shared" ref="K76:K99" si="13">IFERROR(G76/F76,0)</f>
        <v>0</v>
      </c>
    </row>
    <row r="77" spans="2:15" x14ac:dyDescent="0.3">
      <c r="B77" s="15">
        <v>68</v>
      </c>
      <c r="C77" s="40" t="s">
        <v>341</v>
      </c>
      <c r="D77" s="50" t="s">
        <v>152</v>
      </c>
      <c r="E77" s="51">
        <v>0</v>
      </c>
      <c r="F77" s="51">
        <v>0</v>
      </c>
      <c r="G77" s="51">
        <v>0</v>
      </c>
      <c r="H77" s="51">
        <v>0</v>
      </c>
      <c r="I77" s="33">
        <f t="shared" ref="I77:J77" si="14">SUM(I78:I81)</f>
        <v>0</v>
      </c>
      <c r="J77" s="33">
        <f t="shared" si="14"/>
        <v>0</v>
      </c>
      <c r="K77" s="34">
        <f t="shared" si="13"/>
        <v>0</v>
      </c>
    </row>
    <row r="78" spans="2:15" x14ac:dyDescent="0.3">
      <c r="B78" s="15">
        <v>69</v>
      </c>
      <c r="C78" s="20" t="s">
        <v>153</v>
      </c>
      <c r="D78" s="21" t="s">
        <v>154</v>
      </c>
      <c r="E78" s="52">
        <v>0</v>
      </c>
      <c r="F78" s="52">
        <v>0</v>
      </c>
      <c r="G78" s="52">
        <v>0</v>
      </c>
      <c r="H78" s="52">
        <v>0</v>
      </c>
      <c r="I78" s="35">
        <v>0</v>
      </c>
      <c r="J78" s="35">
        <v>0</v>
      </c>
      <c r="K78" s="36">
        <f t="shared" si="13"/>
        <v>0</v>
      </c>
    </row>
    <row r="79" spans="2:15" x14ac:dyDescent="0.3">
      <c r="B79" s="15">
        <v>70</v>
      </c>
      <c r="C79" s="20" t="s">
        <v>155</v>
      </c>
      <c r="D79" s="21" t="s">
        <v>156</v>
      </c>
      <c r="E79" s="52">
        <v>0</v>
      </c>
      <c r="F79" s="52">
        <v>0</v>
      </c>
      <c r="G79" s="52">
        <v>0</v>
      </c>
      <c r="H79" s="52">
        <v>0</v>
      </c>
      <c r="I79" s="35">
        <v>0</v>
      </c>
      <c r="J79" s="35">
        <v>0</v>
      </c>
      <c r="K79" s="36">
        <f t="shared" si="13"/>
        <v>0</v>
      </c>
    </row>
    <row r="80" spans="2:15" x14ac:dyDescent="0.3">
      <c r="B80" s="15">
        <v>71</v>
      </c>
      <c r="C80" s="20" t="s">
        <v>157</v>
      </c>
      <c r="D80" s="21" t="s">
        <v>158</v>
      </c>
      <c r="E80" s="52">
        <v>0</v>
      </c>
      <c r="F80" s="52">
        <v>0</v>
      </c>
      <c r="G80" s="52">
        <v>0</v>
      </c>
      <c r="H80" s="52">
        <v>0</v>
      </c>
      <c r="I80" s="35">
        <v>0</v>
      </c>
      <c r="J80" s="35">
        <v>0</v>
      </c>
      <c r="K80" s="36">
        <f t="shared" si="13"/>
        <v>0</v>
      </c>
    </row>
    <row r="81" spans="2:11" x14ac:dyDescent="0.3">
      <c r="B81" s="15">
        <v>72</v>
      </c>
      <c r="C81" s="20" t="s">
        <v>159</v>
      </c>
      <c r="D81" s="21" t="s">
        <v>160</v>
      </c>
      <c r="E81" s="52">
        <v>0</v>
      </c>
      <c r="F81" s="52">
        <v>0</v>
      </c>
      <c r="G81" s="52">
        <v>0</v>
      </c>
      <c r="H81" s="52">
        <v>0</v>
      </c>
      <c r="I81" s="35">
        <v>0</v>
      </c>
      <c r="J81" s="35">
        <v>0</v>
      </c>
      <c r="K81" s="36">
        <f t="shared" si="13"/>
        <v>0</v>
      </c>
    </row>
    <row r="82" spans="2:11" x14ac:dyDescent="0.3">
      <c r="B82" s="15">
        <v>73</v>
      </c>
      <c r="C82" s="40" t="s">
        <v>342</v>
      </c>
      <c r="D82" s="50" t="s">
        <v>162</v>
      </c>
      <c r="E82" s="51">
        <v>59998685</v>
      </c>
      <c r="F82" s="51">
        <v>73953975</v>
      </c>
      <c r="G82" s="51">
        <v>73953975</v>
      </c>
      <c r="H82" s="51">
        <f>73953975-I82</f>
        <v>42749975</v>
      </c>
      <c r="I82" s="33">
        <f t="shared" ref="I82:J82" si="15">SUM(I83:I84)</f>
        <v>31204000</v>
      </c>
      <c r="J82" s="33">
        <f t="shared" si="15"/>
        <v>0</v>
      </c>
      <c r="K82" s="34">
        <f t="shared" si="13"/>
        <v>1</v>
      </c>
    </row>
    <row r="83" spans="2:11" x14ac:dyDescent="0.3">
      <c r="B83" s="15">
        <v>74</v>
      </c>
      <c r="C83" s="20" t="s">
        <v>163</v>
      </c>
      <c r="D83" s="21" t="s">
        <v>164</v>
      </c>
      <c r="E83" s="52">
        <v>59998685</v>
      </c>
      <c r="F83" s="52">
        <v>73953975</v>
      </c>
      <c r="G83" s="52">
        <v>73953975</v>
      </c>
      <c r="H83" s="52">
        <f>73953975-I83</f>
        <v>42749975</v>
      </c>
      <c r="I83" s="35">
        <v>31204000</v>
      </c>
      <c r="J83" s="35">
        <v>0</v>
      </c>
      <c r="K83" s="36">
        <f t="shared" si="13"/>
        <v>1</v>
      </c>
    </row>
    <row r="84" spans="2:11" x14ac:dyDescent="0.3">
      <c r="B84" s="15">
        <v>75</v>
      </c>
      <c r="C84" s="20" t="s">
        <v>165</v>
      </c>
      <c r="D84" s="21" t="s">
        <v>166</v>
      </c>
      <c r="E84" s="52">
        <v>0</v>
      </c>
      <c r="F84" s="52">
        <v>0</v>
      </c>
      <c r="G84" s="52">
        <v>0</v>
      </c>
      <c r="H84" s="52">
        <v>0</v>
      </c>
      <c r="I84" s="35">
        <v>0</v>
      </c>
      <c r="J84" s="35">
        <v>0</v>
      </c>
      <c r="K84" s="36">
        <f t="shared" si="13"/>
        <v>0</v>
      </c>
    </row>
    <row r="85" spans="2:11" x14ac:dyDescent="0.3">
      <c r="B85" s="15">
        <v>76</v>
      </c>
      <c r="C85" s="40" t="s">
        <v>343</v>
      </c>
      <c r="D85" s="50" t="s">
        <v>168</v>
      </c>
      <c r="E85" s="51">
        <v>0</v>
      </c>
      <c r="F85" s="51">
        <v>25162381</v>
      </c>
      <c r="G85" s="51">
        <v>25162381</v>
      </c>
      <c r="H85" s="51">
        <v>25162381</v>
      </c>
      <c r="I85" s="33">
        <f t="shared" ref="I85:J85" si="16">SUM(I86:I89)</f>
        <v>0</v>
      </c>
      <c r="J85" s="33">
        <f t="shared" si="16"/>
        <v>0</v>
      </c>
      <c r="K85" s="34">
        <f t="shared" si="13"/>
        <v>1</v>
      </c>
    </row>
    <row r="86" spans="2:11" x14ac:dyDescent="0.3">
      <c r="B86" s="15">
        <v>77</v>
      </c>
      <c r="C86" s="20" t="s">
        <v>169</v>
      </c>
      <c r="D86" s="21" t="s">
        <v>170</v>
      </c>
      <c r="E86" s="52">
        <v>0</v>
      </c>
      <c r="F86" s="52">
        <v>25162381</v>
      </c>
      <c r="G86" s="52">
        <v>25162381</v>
      </c>
      <c r="H86" s="52">
        <v>25162381</v>
      </c>
      <c r="I86" s="35">
        <v>0</v>
      </c>
      <c r="J86" s="35">
        <v>0</v>
      </c>
      <c r="K86" s="36">
        <f t="shared" si="13"/>
        <v>1</v>
      </c>
    </row>
    <row r="87" spans="2:11" x14ac:dyDescent="0.3">
      <c r="B87" s="15">
        <v>78</v>
      </c>
      <c r="C87" s="20" t="s">
        <v>171</v>
      </c>
      <c r="D87" s="21" t="s">
        <v>172</v>
      </c>
      <c r="E87" s="52">
        <v>0</v>
      </c>
      <c r="F87" s="52">
        <v>0</v>
      </c>
      <c r="G87" s="52">
        <v>0</v>
      </c>
      <c r="H87" s="52">
        <v>0</v>
      </c>
      <c r="I87" s="35">
        <v>0</v>
      </c>
      <c r="J87" s="35">
        <v>0</v>
      </c>
      <c r="K87" s="36">
        <f t="shared" si="13"/>
        <v>0</v>
      </c>
    </row>
    <row r="88" spans="2:11" x14ac:dyDescent="0.3">
      <c r="B88" s="15">
        <v>79</v>
      </c>
      <c r="C88" s="20" t="s">
        <v>344</v>
      </c>
      <c r="D88" s="21" t="s">
        <v>345</v>
      </c>
      <c r="E88" s="52">
        <v>0</v>
      </c>
      <c r="F88" s="52">
        <v>0</v>
      </c>
      <c r="G88" s="52">
        <v>0</v>
      </c>
      <c r="H88" s="52">
        <v>0</v>
      </c>
      <c r="I88" s="35">
        <v>0</v>
      </c>
      <c r="J88" s="35">
        <v>0</v>
      </c>
      <c r="K88" s="36">
        <f t="shared" si="13"/>
        <v>0</v>
      </c>
    </row>
    <row r="89" spans="2:11" x14ac:dyDescent="0.3">
      <c r="B89" s="15">
        <v>80</v>
      </c>
      <c r="C89" s="20" t="s">
        <v>173</v>
      </c>
      <c r="D89" s="21" t="s">
        <v>174</v>
      </c>
      <c r="E89" s="52">
        <v>0</v>
      </c>
      <c r="F89" s="52">
        <v>0</v>
      </c>
      <c r="G89" s="52">
        <v>0</v>
      </c>
      <c r="H89" s="52">
        <v>0</v>
      </c>
      <c r="I89" s="35">
        <v>0</v>
      </c>
      <c r="J89" s="35">
        <v>0</v>
      </c>
      <c r="K89" s="36">
        <f t="shared" si="13"/>
        <v>0</v>
      </c>
    </row>
    <row r="90" spans="2:11" x14ac:dyDescent="0.3">
      <c r="B90" s="15">
        <v>81</v>
      </c>
      <c r="C90" s="40" t="s">
        <v>346</v>
      </c>
      <c r="D90" s="50" t="s">
        <v>269</v>
      </c>
      <c r="E90" s="51">
        <v>0</v>
      </c>
      <c r="F90" s="51">
        <v>0</v>
      </c>
      <c r="G90" s="51">
        <v>0</v>
      </c>
      <c r="H90" s="51">
        <v>0</v>
      </c>
      <c r="I90" s="33">
        <f t="shared" ref="I90:J90" si="17">SUM(I91:I95)</f>
        <v>0</v>
      </c>
      <c r="J90" s="33">
        <f t="shared" si="17"/>
        <v>0</v>
      </c>
      <c r="K90" s="34">
        <f t="shared" si="13"/>
        <v>0</v>
      </c>
    </row>
    <row r="91" spans="2:11" x14ac:dyDescent="0.3">
      <c r="B91" s="15">
        <v>82</v>
      </c>
      <c r="C91" s="54" t="s">
        <v>177</v>
      </c>
      <c r="D91" s="21" t="s">
        <v>178</v>
      </c>
      <c r="E91" s="52">
        <v>0</v>
      </c>
      <c r="F91" s="52">
        <v>0</v>
      </c>
      <c r="G91" s="52">
        <v>0</v>
      </c>
      <c r="H91" s="52">
        <v>0</v>
      </c>
      <c r="I91" s="35">
        <v>0</v>
      </c>
      <c r="J91" s="35">
        <v>0</v>
      </c>
      <c r="K91" s="36">
        <f t="shared" si="13"/>
        <v>0</v>
      </c>
    </row>
    <row r="92" spans="2:11" x14ac:dyDescent="0.3">
      <c r="B92" s="15">
        <v>83</v>
      </c>
      <c r="C92" s="54" t="s">
        <v>179</v>
      </c>
      <c r="D92" s="21" t="s">
        <v>180</v>
      </c>
      <c r="E92" s="52">
        <v>0</v>
      </c>
      <c r="F92" s="52">
        <v>0</v>
      </c>
      <c r="G92" s="52">
        <v>0</v>
      </c>
      <c r="H92" s="52">
        <v>0</v>
      </c>
      <c r="I92" s="35">
        <v>0</v>
      </c>
      <c r="J92" s="35">
        <v>0</v>
      </c>
      <c r="K92" s="36">
        <f t="shared" si="13"/>
        <v>0</v>
      </c>
    </row>
    <row r="93" spans="2:11" x14ac:dyDescent="0.3">
      <c r="B93" s="15">
        <v>84</v>
      </c>
      <c r="C93" s="54" t="s">
        <v>181</v>
      </c>
      <c r="D93" s="21" t="s">
        <v>182</v>
      </c>
      <c r="E93" s="52">
        <v>0</v>
      </c>
      <c r="F93" s="52">
        <v>0</v>
      </c>
      <c r="G93" s="52">
        <v>0</v>
      </c>
      <c r="H93" s="52">
        <v>0</v>
      </c>
      <c r="I93" s="35">
        <v>0</v>
      </c>
      <c r="J93" s="35">
        <v>0</v>
      </c>
      <c r="K93" s="36">
        <f t="shared" si="13"/>
        <v>0</v>
      </c>
    </row>
    <row r="94" spans="2:11" ht="26.4" x14ac:dyDescent="0.3">
      <c r="B94" s="15">
        <v>85</v>
      </c>
      <c r="C94" s="54" t="s">
        <v>183</v>
      </c>
      <c r="D94" s="21" t="s">
        <v>184</v>
      </c>
      <c r="E94" s="52">
        <v>0</v>
      </c>
      <c r="F94" s="52">
        <v>0</v>
      </c>
      <c r="G94" s="52">
        <v>0</v>
      </c>
      <c r="H94" s="52">
        <v>0</v>
      </c>
      <c r="I94" s="35">
        <v>0</v>
      </c>
      <c r="J94" s="35">
        <v>0</v>
      </c>
      <c r="K94" s="36">
        <f t="shared" si="13"/>
        <v>0</v>
      </c>
    </row>
    <row r="95" spans="2:11" s="55" customFormat="1" x14ac:dyDescent="0.3">
      <c r="B95" s="15">
        <v>86</v>
      </c>
      <c r="C95" s="54" t="s">
        <v>185</v>
      </c>
      <c r="D95" s="21" t="s">
        <v>186</v>
      </c>
      <c r="E95" s="52">
        <v>0</v>
      </c>
      <c r="F95" s="52">
        <v>0</v>
      </c>
      <c r="G95" s="56">
        <v>0</v>
      </c>
      <c r="H95" s="52">
        <v>0</v>
      </c>
      <c r="I95" s="35">
        <v>0</v>
      </c>
      <c r="J95" s="35">
        <v>0</v>
      </c>
      <c r="K95" s="36">
        <f t="shared" si="13"/>
        <v>0</v>
      </c>
    </row>
    <row r="96" spans="2:11" x14ac:dyDescent="0.3">
      <c r="B96" s="15">
        <v>87</v>
      </c>
      <c r="C96" s="40" t="s">
        <v>347</v>
      </c>
      <c r="D96" s="50" t="s">
        <v>188</v>
      </c>
      <c r="E96" s="51">
        <v>0</v>
      </c>
      <c r="F96" s="51">
        <v>0</v>
      </c>
      <c r="G96" s="51">
        <v>0</v>
      </c>
      <c r="H96" s="51">
        <v>0</v>
      </c>
      <c r="I96" s="33">
        <v>0</v>
      </c>
      <c r="J96" s="33">
        <v>0</v>
      </c>
      <c r="K96" s="34">
        <f t="shared" si="13"/>
        <v>0</v>
      </c>
    </row>
    <row r="97" spans="2:11" x14ac:dyDescent="0.3">
      <c r="B97" s="15">
        <v>88</v>
      </c>
      <c r="C97" s="49" t="s">
        <v>189</v>
      </c>
      <c r="D97" s="50" t="s">
        <v>190</v>
      </c>
      <c r="E97" s="51">
        <v>0</v>
      </c>
      <c r="F97" s="51">
        <v>0</v>
      </c>
      <c r="G97" s="51">
        <v>0</v>
      </c>
      <c r="H97" s="51">
        <v>0</v>
      </c>
      <c r="I97" s="33">
        <v>0</v>
      </c>
      <c r="J97" s="33">
        <v>0</v>
      </c>
      <c r="K97" s="34">
        <f t="shared" si="13"/>
        <v>0</v>
      </c>
    </row>
    <row r="98" spans="2:11" x14ac:dyDescent="0.3">
      <c r="B98" s="15">
        <v>89</v>
      </c>
      <c r="C98" s="49" t="s">
        <v>191</v>
      </c>
      <c r="D98" s="50" t="s">
        <v>348</v>
      </c>
      <c r="E98" s="51">
        <v>59998685</v>
      </c>
      <c r="F98" s="51">
        <v>99116356</v>
      </c>
      <c r="G98" s="51">
        <v>99116356</v>
      </c>
      <c r="H98" s="51">
        <f>99116356-I98</f>
        <v>67912356</v>
      </c>
      <c r="I98" s="33">
        <f t="shared" ref="I98:J98" si="18">+I73+I77+I82+I85+I90+I96</f>
        <v>31204000</v>
      </c>
      <c r="J98" s="33">
        <f t="shared" si="18"/>
        <v>0</v>
      </c>
      <c r="K98" s="34">
        <f t="shared" si="13"/>
        <v>1</v>
      </c>
    </row>
    <row r="99" spans="2:11" x14ac:dyDescent="0.3">
      <c r="B99" s="15">
        <v>90</v>
      </c>
      <c r="C99" s="16" t="s">
        <v>193</v>
      </c>
      <c r="D99" s="25" t="s">
        <v>349</v>
      </c>
      <c r="E99" s="51">
        <v>981340405</v>
      </c>
      <c r="F99" s="51">
        <v>1317379324</v>
      </c>
      <c r="G99" s="51">
        <v>1332542759</v>
      </c>
      <c r="H99" s="51">
        <v>1332542759</v>
      </c>
      <c r="I99" s="33">
        <f t="shared" ref="I99:J99" si="19">+I72+I98</f>
        <v>34174000</v>
      </c>
      <c r="J99" s="33">
        <f t="shared" si="19"/>
        <v>0</v>
      </c>
      <c r="K99" s="34">
        <f t="shared" si="13"/>
        <v>1.0115103028594368</v>
      </c>
    </row>
    <row r="100" spans="2:11" s="29" customFormat="1" ht="14.4" x14ac:dyDescent="0.3">
      <c r="B100" s="57"/>
      <c r="C100" s="26"/>
      <c r="D100" s="27"/>
      <c r="E100" s="28"/>
      <c r="F100" s="28"/>
      <c r="G100" s="28"/>
      <c r="H100" s="28"/>
      <c r="I100" s="28"/>
      <c r="J100" s="28"/>
      <c r="K100" s="28"/>
    </row>
    <row r="101" spans="2:11" s="29" customFormat="1" ht="15.6" x14ac:dyDescent="0.3">
      <c r="B101" s="58" t="s">
        <v>195</v>
      </c>
      <c r="C101" s="26"/>
      <c r="D101" s="27"/>
      <c r="E101" s="28"/>
      <c r="F101" s="28"/>
      <c r="G101" s="28"/>
      <c r="H101" s="28"/>
      <c r="I101" s="28"/>
      <c r="J101" s="28"/>
      <c r="K101" s="28"/>
    </row>
    <row r="102" spans="2:11" s="29" customFormat="1" ht="14.4" x14ac:dyDescent="0.3">
      <c r="B102" s="57"/>
      <c r="C102" s="26"/>
      <c r="D102" s="27"/>
      <c r="E102" s="28"/>
      <c r="F102" s="28"/>
      <c r="G102" s="28"/>
      <c r="H102" s="28"/>
      <c r="I102" s="28"/>
      <c r="J102" s="28"/>
      <c r="K102" s="28"/>
    </row>
    <row r="103" spans="2:11" s="9" customFormat="1" x14ac:dyDescent="0.3">
      <c r="B103" s="14"/>
      <c r="C103" s="46" t="s">
        <v>3</v>
      </c>
      <c r="D103" s="46" t="s">
        <v>4</v>
      </c>
      <c r="E103" s="46" t="s">
        <v>5</v>
      </c>
      <c r="F103" s="46" t="s">
        <v>6</v>
      </c>
      <c r="G103" s="46" t="s">
        <v>7</v>
      </c>
      <c r="H103" s="46" t="s">
        <v>8</v>
      </c>
      <c r="I103" s="46" t="s">
        <v>9</v>
      </c>
      <c r="J103" s="46" t="s">
        <v>10</v>
      </c>
      <c r="K103" s="46" t="s">
        <v>11</v>
      </c>
    </row>
    <row r="104" spans="2:11" s="9" customFormat="1" ht="39.6" x14ac:dyDescent="0.3">
      <c r="B104" s="15">
        <v>1</v>
      </c>
      <c r="C104" s="16" t="s">
        <v>340</v>
      </c>
      <c r="D104" s="17" t="s">
        <v>13</v>
      </c>
      <c r="E104" s="18" t="s">
        <v>14</v>
      </c>
      <c r="F104" s="18" t="s">
        <v>15</v>
      </c>
      <c r="G104" s="18" t="s">
        <v>16</v>
      </c>
      <c r="H104" s="47" t="s">
        <v>17</v>
      </c>
      <c r="I104" s="47" t="s">
        <v>18</v>
      </c>
      <c r="J104" s="47" t="s">
        <v>19</v>
      </c>
      <c r="K104" s="18" t="s">
        <v>20</v>
      </c>
    </row>
    <row r="105" spans="2:11" s="23" customFormat="1" x14ac:dyDescent="0.3">
      <c r="B105" s="15">
        <v>2</v>
      </c>
      <c r="C105" s="49" t="s">
        <v>21</v>
      </c>
      <c r="D105" s="50" t="s">
        <v>196</v>
      </c>
      <c r="E105" s="51">
        <v>301392177</v>
      </c>
      <c r="F105" s="51">
        <v>555107233</v>
      </c>
      <c r="G105" s="51">
        <v>488654030</v>
      </c>
      <c r="H105" s="51">
        <f>488654030-I105</f>
        <v>454513649</v>
      </c>
      <c r="I105" s="33">
        <f t="shared" ref="I105:J105" si="20">SUM(I106:I111)</f>
        <v>34140381</v>
      </c>
      <c r="J105" s="33">
        <f t="shared" si="20"/>
        <v>0</v>
      </c>
      <c r="K105" s="34">
        <f>IFERROR(G105/F105,0)</f>
        <v>0.88028762903905455</v>
      </c>
    </row>
    <row r="106" spans="2:11" x14ac:dyDescent="0.3">
      <c r="B106" s="14">
        <v>3</v>
      </c>
      <c r="C106" s="20" t="s">
        <v>197</v>
      </c>
      <c r="D106" s="59" t="s">
        <v>198</v>
      </c>
      <c r="E106" s="52">
        <v>96163176</v>
      </c>
      <c r="F106" s="52">
        <v>221737376</v>
      </c>
      <c r="G106" s="52">
        <v>221737376</v>
      </c>
      <c r="H106" s="52">
        <f>221737376-I106</f>
        <v>215467402</v>
      </c>
      <c r="I106" s="35">
        <v>6269974</v>
      </c>
      <c r="J106" s="35">
        <v>0</v>
      </c>
      <c r="K106" s="36">
        <f t="shared" ref="K106:K147" si="21">IFERROR(G106/F106,0)</f>
        <v>1</v>
      </c>
    </row>
    <row r="107" spans="2:11" x14ac:dyDescent="0.3">
      <c r="B107" s="15">
        <v>4</v>
      </c>
      <c r="C107" s="20" t="s">
        <v>199</v>
      </c>
      <c r="D107" s="59" t="s">
        <v>200</v>
      </c>
      <c r="E107" s="52">
        <v>9955727</v>
      </c>
      <c r="F107" s="52">
        <v>20927825</v>
      </c>
      <c r="G107" s="52">
        <v>20927825</v>
      </c>
      <c r="H107" s="52">
        <f>20927825-I107</f>
        <v>20097825</v>
      </c>
      <c r="I107" s="35">
        <v>830000</v>
      </c>
      <c r="J107" s="35">
        <v>0</v>
      </c>
      <c r="K107" s="36">
        <f t="shared" si="21"/>
        <v>1</v>
      </c>
    </row>
    <row r="108" spans="2:11" x14ac:dyDescent="0.3">
      <c r="B108" s="14">
        <v>5</v>
      </c>
      <c r="C108" s="20" t="s">
        <v>201</v>
      </c>
      <c r="D108" s="59" t="s">
        <v>202</v>
      </c>
      <c r="E108" s="52">
        <v>145831574</v>
      </c>
      <c r="F108" s="52">
        <v>181472225</v>
      </c>
      <c r="G108" s="52">
        <v>181472225</v>
      </c>
      <c r="H108" s="52">
        <f>181472225-I108</f>
        <v>154431818</v>
      </c>
      <c r="I108" s="35">
        <v>27040407</v>
      </c>
      <c r="J108" s="35">
        <v>0</v>
      </c>
      <c r="K108" s="36">
        <f t="shared" si="21"/>
        <v>1</v>
      </c>
    </row>
    <row r="109" spans="2:11" x14ac:dyDescent="0.3">
      <c r="B109" s="15">
        <v>6</v>
      </c>
      <c r="C109" s="20" t="s">
        <v>203</v>
      </c>
      <c r="D109" s="59" t="s">
        <v>204</v>
      </c>
      <c r="E109" s="52">
        <v>34911000</v>
      </c>
      <c r="F109" s="52">
        <v>34094171</v>
      </c>
      <c r="G109" s="52">
        <v>34094171</v>
      </c>
      <c r="H109" s="52">
        <v>34094171</v>
      </c>
      <c r="I109" s="35">
        <v>0</v>
      </c>
      <c r="J109" s="35">
        <v>0</v>
      </c>
      <c r="K109" s="36">
        <f t="shared" si="21"/>
        <v>1</v>
      </c>
    </row>
    <row r="110" spans="2:11" x14ac:dyDescent="0.3">
      <c r="B110" s="14">
        <v>7</v>
      </c>
      <c r="C110" s="20" t="s">
        <v>205</v>
      </c>
      <c r="D110" s="59" t="s">
        <v>206</v>
      </c>
      <c r="E110" s="52">
        <v>14530700</v>
      </c>
      <c r="F110" s="52">
        <v>30422433</v>
      </c>
      <c r="G110" s="52">
        <v>30422433</v>
      </c>
      <c r="H110" s="52">
        <v>30422433</v>
      </c>
      <c r="I110" s="35">
        <v>0</v>
      </c>
      <c r="J110" s="35">
        <v>0</v>
      </c>
      <c r="K110" s="36">
        <f t="shared" si="21"/>
        <v>1</v>
      </c>
    </row>
    <row r="111" spans="2:11" x14ac:dyDescent="0.3">
      <c r="B111" s="15">
        <v>8</v>
      </c>
      <c r="C111" s="20" t="s">
        <v>207</v>
      </c>
      <c r="D111" s="59" t="s">
        <v>208</v>
      </c>
      <c r="E111" s="52">
        <v>0</v>
      </c>
      <c r="F111" s="52">
        <v>66453203</v>
      </c>
      <c r="G111" s="52">
        <v>0</v>
      </c>
      <c r="H111" s="52">
        <v>0</v>
      </c>
      <c r="I111" s="35">
        <v>0</v>
      </c>
      <c r="J111" s="35">
        <v>0</v>
      </c>
      <c r="K111" s="36">
        <f t="shared" si="21"/>
        <v>0</v>
      </c>
    </row>
    <row r="112" spans="2:11" x14ac:dyDescent="0.3">
      <c r="B112" s="14">
        <v>9</v>
      </c>
      <c r="C112" s="20" t="s">
        <v>207</v>
      </c>
      <c r="D112" s="59" t="s">
        <v>209</v>
      </c>
      <c r="E112" s="35">
        <f t="shared" ref="E112:J112" si="22">E111-E113</f>
        <v>0</v>
      </c>
      <c r="F112" s="35">
        <f t="shared" si="22"/>
        <v>66453203</v>
      </c>
      <c r="G112" s="35">
        <f t="shared" si="22"/>
        <v>0</v>
      </c>
      <c r="H112" s="35">
        <f t="shared" si="22"/>
        <v>0</v>
      </c>
      <c r="I112" s="35">
        <f t="shared" si="22"/>
        <v>0</v>
      </c>
      <c r="J112" s="35">
        <f t="shared" si="22"/>
        <v>0</v>
      </c>
      <c r="K112" s="36">
        <f t="shared" si="21"/>
        <v>0</v>
      </c>
    </row>
    <row r="113" spans="2:11" x14ac:dyDescent="0.3">
      <c r="B113" s="15">
        <v>10</v>
      </c>
      <c r="C113" s="20" t="s">
        <v>207</v>
      </c>
      <c r="D113" s="59" t="s">
        <v>210</v>
      </c>
      <c r="E113" s="35">
        <v>0</v>
      </c>
      <c r="F113" s="35">
        <v>0</v>
      </c>
      <c r="G113" s="35">
        <v>0</v>
      </c>
      <c r="H113" s="35">
        <f>G113-I113-J113</f>
        <v>0</v>
      </c>
      <c r="I113" s="35">
        <v>0</v>
      </c>
      <c r="J113" s="35">
        <v>0</v>
      </c>
      <c r="K113" s="36">
        <f t="shared" si="21"/>
        <v>0</v>
      </c>
    </row>
    <row r="114" spans="2:11" x14ac:dyDescent="0.3">
      <c r="B114" s="14">
        <v>11</v>
      </c>
      <c r="C114" s="49" t="s">
        <v>37</v>
      </c>
      <c r="D114" s="50" t="s">
        <v>211</v>
      </c>
      <c r="E114" s="51">
        <v>8332000</v>
      </c>
      <c r="F114" s="51">
        <v>8161939</v>
      </c>
      <c r="G114" s="51">
        <v>7972754</v>
      </c>
      <c r="H114" s="51">
        <v>7972754</v>
      </c>
      <c r="I114" s="33">
        <f t="shared" ref="I114:J114" si="23">+I115+I117+I119</f>
        <v>0</v>
      </c>
      <c r="J114" s="33">
        <f t="shared" si="23"/>
        <v>0</v>
      </c>
      <c r="K114" s="34">
        <f t="shared" si="21"/>
        <v>0.97682107156154929</v>
      </c>
    </row>
    <row r="115" spans="2:11" x14ac:dyDescent="0.3">
      <c r="B115" s="15">
        <v>12</v>
      </c>
      <c r="C115" s="20" t="s">
        <v>212</v>
      </c>
      <c r="D115" s="59" t="s">
        <v>213</v>
      </c>
      <c r="E115" s="52">
        <v>581000</v>
      </c>
      <c r="F115" s="52">
        <v>2889188</v>
      </c>
      <c r="G115" s="52">
        <v>2700003</v>
      </c>
      <c r="H115" s="52">
        <v>2700003</v>
      </c>
      <c r="I115" s="35">
        <v>0</v>
      </c>
      <c r="J115" s="35">
        <v>0</v>
      </c>
      <c r="K115" s="36">
        <f t="shared" si="21"/>
        <v>0.93451966434859901</v>
      </c>
    </row>
    <row r="116" spans="2:11" x14ac:dyDescent="0.3">
      <c r="B116" s="14">
        <v>13</v>
      </c>
      <c r="C116" s="20" t="s">
        <v>212</v>
      </c>
      <c r="D116" s="59" t="s">
        <v>214</v>
      </c>
      <c r="E116" s="35"/>
      <c r="F116" s="35"/>
      <c r="G116" s="35"/>
      <c r="H116" s="35">
        <f>G116-I116-J116</f>
        <v>0</v>
      </c>
      <c r="I116" s="35">
        <v>0</v>
      </c>
      <c r="J116" s="35">
        <v>0</v>
      </c>
      <c r="K116" s="36">
        <f>IFERROR(G116/F116,0)</f>
        <v>0</v>
      </c>
    </row>
    <row r="117" spans="2:11" x14ac:dyDescent="0.3">
      <c r="B117" s="15">
        <v>14</v>
      </c>
      <c r="C117" s="20" t="s">
        <v>215</v>
      </c>
      <c r="D117" s="59" t="s">
        <v>216</v>
      </c>
      <c r="E117" s="52">
        <v>3751000</v>
      </c>
      <c r="F117" s="52">
        <v>2702751</v>
      </c>
      <c r="G117" s="52">
        <v>2702751</v>
      </c>
      <c r="H117" s="52">
        <v>2702751</v>
      </c>
      <c r="I117" s="35">
        <v>0</v>
      </c>
      <c r="J117" s="35">
        <v>0</v>
      </c>
      <c r="K117" s="36">
        <f t="shared" si="21"/>
        <v>1</v>
      </c>
    </row>
    <row r="118" spans="2:11" x14ac:dyDescent="0.3">
      <c r="B118" s="14">
        <v>15</v>
      </c>
      <c r="C118" s="20" t="s">
        <v>215</v>
      </c>
      <c r="D118" s="59" t="s">
        <v>217</v>
      </c>
      <c r="E118" s="35"/>
      <c r="F118" s="35"/>
      <c r="G118" s="35"/>
      <c r="H118" s="35">
        <f>G118-I118-J118</f>
        <v>0</v>
      </c>
      <c r="I118" s="35">
        <v>0</v>
      </c>
      <c r="J118" s="35">
        <v>0</v>
      </c>
      <c r="K118" s="36">
        <f t="shared" si="21"/>
        <v>0</v>
      </c>
    </row>
    <row r="119" spans="2:11" x14ac:dyDescent="0.3">
      <c r="B119" s="15">
        <v>16</v>
      </c>
      <c r="C119" s="20" t="s">
        <v>218</v>
      </c>
      <c r="D119" s="21" t="s">
        <v>219</v>
      </c>
      <c r="E119" s="52">
        <v>4000000</v>
      </c>
      <c r="F119" s="52">
        <v>2570000</v>
      </c>
      <c r="G119" s="52">
        <v>2570000</v>
      </c>
      <c r="H119" s="52">
        <v>2570000</v>
      </c>
      <c r="I119" s="35">
        <v>0</v>
      </c>
      <c r="J119" s="35">
        <v>0</v>
      </c>
      <c r="K119" s="36">
        <f t="shared" si="21"/>
        <v>1</v>
      </c>
    </row>
    <row r="120" spans="2:11" x14ac:dyDescent="0.3">
      <c r="B120" s="14">
        <v>17</v>
      </c>
      <c r="C120" s="49" t="s">
        <v>50</v>
      </c>
      <c r="D120" s="50" t="s">
        <v>350</v>
      </c>
      <c r="E120" s="51">
        <v>309724177</v>
      </c>
      <c r="F120" s="51">
        <v>563269172</v>
      </c>
      <c r="G120" s="51">
        <v>496626784</v>
      </c>
      <c r="H120" s="51">
        <f>496626784-I120</f>
        <v>462486403</v>
      </c>
      <c r="I120" s="33">
        <f t="shared" ref="I120:J120" si="24">+I105+I114</f>
        <v>34140381</v>
      </c>
      <c r="J120" s="33">
        <f t="shared" si="24"/>
        <v>0</v>
      </c>
      <c r="K120" s="34">
        <f t="shared" si="21"/>
        <v>0.88168642753273208</v>
      </c>
    </row>
    <row r="121" spans="2:11" x14ac:dyDescent="0.3">
      <c r="B121" s="15">
        <v>18</v>
      </c>
      <c r="C121" s="49" t="s">
        <v>221</v>
      </c>
      <c r="D121" s="50" t="s">
        <v>222</v>
      </c>
      <c r="E121" s="51">
        <v>0</v>
      </c>
      <c r="F121" s="51">
        <v>0</v>
      </c>
      <c r="G121" s="51">
        <v>0</v>
      </c>
      <c r="H121" s="51">
        <v>0</v>
      </c>
      <c r="I121" s="33">
        <f t="shared" ref="I121:J121" si="25">+I122+I123+I124</f>
        <v>0</v>
      </c>
      <c r="J121" s="33">
        <f t="shared" si="25"/>
        <v>0</v>
      </c>
      <c r="K121" s="34">
        <f t="shared" si="21"/>
        <v>0</v>
      </c>
    </row>
    <row r="122" spans="2:11" ht="26.4" x14ac:dyDescent="0.3">
      <c r="B122" s="14">
        <v>19</v>
      </c>
      <c r="C122" s="20" t="s">
        <v>223</v>
      </c>
      <c r="D122" s="59" t="s">
        <v>224</v>
      </c>
      <c r="E122" s="52">
        <v>0</v>
      </c>
      <c r="F122" s="52">
        <v>0</v>
      </c>
      <c r="G122" s="52">
        <v>0</v>
      </c>
      <c r="H122" s="52">
        <v>0</v>
      </c>
      <c r="I122" s="35">
        <v>0</v>
      </c>
      <c r="J122" s="35">
        <v>0</v>
      </c>
      <c r="K122" s="36">
        <f t="shared" si="21"/>
        <v>0</v>
      </c>
    </row>
    <row r="123" spans="2:11" ht="26.4" x14ac:dyDescent="0.3">
      <c r="B123" s="15">
        <v>20</v>
      </c>
      <c r="C123" s="20" t="s">
        <v>225</v>
      </c>
      <c r="D123" s="59" t="s">
        <v>226</v>
      </c>
      <c r="E123" s="52">
        <v>0</v>
      </c>
      <c r="F123" s="52">
        <v>0</v>
      </c>
      <c r="G123" s="52">
        <v>0</v>
      </c>
      <c r="H123" s="52">
        <v>0</v>
      </c>
      <c r="I123" s="35">
        <v>0</v>
      </c>
      <c r="J123" s="35">
        <v>0</v>
      </c>
      <c r="K123" s="36">
        <f t="shared" si="21"/>
        <v>0</v>
      </c>
    </row>
    <row r="124" spans="2:11" ht="26.4" x14ac:dyDescent="0.3">
      <c r="B124" s="14">
        <v>21</v>
      </c>
      <c r="C124" s="20" t="s">
        <v>227</v>
      </c>
      <c r="D124" s="59" t="s">
        <v>228</v>
      </c>
      <c r="E124" s="52">
        <v>0</v>
      </c>
      <c r="F124" s="52">
        <v>0</v>
      </c>
      <c r="G124" s="52">
        <v>0</v>
      </c>
      <c r="H124" s="52">
        <v>0</v>
      </c>
      <c r="I124" s="35">
        <v>0</v>
      </c>
      <c r="J124" s="35">
        <v>0</v>
      </c>
      <c r="K124" s="36">
        <f t="shared" si="21"/>
        <v>0</v>
      </c>
    </row>
    <row r="125" spans="2:11" x14ac:dyDescent="0.3">
      <c r="B125" s="15">
        <v>22</v>
      </c>
      <c r="C125" s="49" t="s">
        <v>77</v>
      </c>
      <c r="D125" s="50" t="s">
        <v>229</v>
      </c>
      <c r="E125" s="51">
        <v>0</v>
      </c>
      <c r="F125" s="51">
        <v>0</v>
      </c>
      <c r="G125" s="51">
        <v>0</v>
      </c>
      <c r="H125" s="51">
        <v>0</v>
      </c>
      <c r="I125" s="33">
        <f t="shared" ref="I125:J125" si="26">SUM(I126:I131)</f>
        <v>0</v>
      </c>
      <c r="J125" s="33">
        <f t="shared" si="26"/>
        <v>0</v>
      </c>
      <c r="K125" s="34">
        <f t="shared" si="21"/>
        <v>0</v>
      </c>
    </row>
    <row r="126" spans="2:11" ht="26.4" x14ac:dyDescent="0.3">
      <c r="B126" s="14">
        <v>23</v>
      </c>
      <c r="C126" s="20" t="s">
        <v>230</v>
      </c>
      <c r="D126" s="59" t="s">
        <v>231</v>
      </c>
      <c r="E126" s="52">
        <v>0</v>
      </c>
      <c r="F126" s="52">
        <v>0</v>
      </c>
      <c r="G126" s="52">
        <v>0</v>
      </c>
      <c r="H126" s="52">
        <v>0</v>
      </c>
      <c r="I126" s="35">
        <v>0</v>
      </c>
      <c r="J126" s="35">
        <v>0</v>
      </c>
      <c r="K126" s="36">
        <f t="shared" si="21"/>
        <v>0</v>
      </c>
    </row>
    <row r="127" spans="2:11" ht="26.4" x14ac:dyDescent="0.3">
      <c r="B127" s="15">
        <v>24</v>
      </c>
      <c r="C127" s="20" t="s">
        <v>232</v>
      </c>
      <c r="D127" s="59" t="s">
        <v>233</v>
      </c>
      <c r="E127" s="52">
        <v>0</v>
      </c>
      <c r="F127" s="52">
        <v>0</v>
      </c>
      <c r="G127" s="52">
        <v>0</v>
      </c>
      <c r="H127" s="52">
        <v>0</v>
      </c>
      <c r="I127" s="35">
        <v>0</v>
      </c>
      <c r="J127" s="35">
        <v>0</v>
      </c>
      <c r="K127" s="36">
        <f t="shared" si="21"/>
        <v>0</v>
      </c>
    </row>
    <row r="128" spans="2:11" ht="26.4" x14ac:dyDescent="0.3">
      <c r="B128" s="14">
        <v>25</v>
      </c>
      <c r="C128" s="20" t="s">
        <v>234</v>
      </c>
      <c r="D128" s="59" t="s">
        <v>235</v>
      </c>
      <c r="E128" s="52">
        <v>0</v>
      </c>
      <c r="F128" s="52">
        <v>0</v>
      </c>
      <c r="G128" s="52">
        <v>0</v>
      </c>
      <c r="H128" s="52">
        <v>0</v>
      </c>
      <c r="I128" s="35">
        <v>0</v>
      </c>
      <c r="J128" s="35">
        <v>0</v>
      </c>
      <c r="K128" s="36">
        <f t="shared" si="21"/>
        <v>0</v>
      </c>
    </row>
    <row r="129" spans="2:17" ht="26.4" x14ac:dyDescent="0.3">
      <c r="B129" s="15">
        <v>26</v>
      </c>
      <c r="C129" s="20" t="s">
        <v>236</v>
      </c>
      <c r="D129" s="59" t="s">
        <v>237</v>
      </c>
      <c r="E129" s="52">
        <v>0</v>
      </c>
      <c r="F129" s="52">
        <v>0</v>
      </c>
      <c r="G129" s="52">
        <v>0</v>
      </c>
      <c r="H129" s="52">
        <v>0</v>
      </c>
      <c r="I129" s="35">
        <v>0</v>
      </c>
      <c r="J129" s="35">
        <v>0</v>
      </c>
      <c r="K129" s="36">
        <f t="shared" si="21"/>
        <v>0</v>
      </c>
    </row>
    <row r="130" spans="2:17" ht="26.4" x14ac:dyDescent="0.3">
      <c r="B130" s="14">
        <v>27</v>
      </c>
      <c r="C130" s="20" t="s">
        <v>238</v>
      </c>
      <c r="D130" s="59" t="s">
        <v>239</v>
      </c>
      <c r="E130" s="52">
        <v>0</v>
      </c>
      <c r="F130" s="52">
        <v>0</v>
      </c>
      <c r="G130" s="52">
        <v>0</v>
      </c>
      <c r="H130" s="52">
        <v>0</v>
      </c>
      <c r="I130" s="35">
        <v>0</v>
      </c>
      <c r="J130" s="35">
        <v>0</v>
      </c>
      <c r="K130" s="36">
        <f t="shared" si="21"/>
        <v>0</v>
      </c>
    </row>
    <row r="131" spans="2:17" s="23" customFormat="1" ht="26.4" x14ac:dyDescent="0.3">
      <c r="B131" s="15">
        <v>28</v>
      </c>
      <c r="C131" s="20" t="s">
        <v>240</v>
      </c>
      <c r="D131" s="59" t="s">
        <v>241</v>
      </c>
      <c r="E131" s="52">
        <v>0</v>
      </c>
      <c r="F131" s="52">
        <v>0</v>
      </c>
      <c r="G131" s="52">
        <v>0</v>
      </c>
      <c r="H131" s="52">
        <v>0</v>
      </c>
      <c r="I131" s="35">
        <v>0</v>
      </c>
      <c r="J131" s="35">
        <v>0</v>
      </c>
      <c r="K131" s="36">
        <f t="shared" si="21"/>
        <v>0</v>
      </c>
    </row>
    <row r="132" spans="2:17" x14ac:dyDescent="0.3">
      <c r="B132" s="14">
        <v>29</v>
      </c>
      <c r="C132" s="49" t="s">
        <v>105</v>
      </c>
      <c r="D132" s="50" t="s">
        <v>242</v>
      </c>
      <c r="E132" s="51">
        <v>671616228</v>
      </c>
      <c r="F132" s="51">
        <v>754110152</v>
      </c>
      <c r="G132" s="51">
        <v>723874328</v>
      </c>
      <c r="H132" s="51">
        <v>723874328</v>
      </c>
      <c r="I132" s="33">
        <f t="shared" ref="I132:J132" si="27">+I133+I134+I135+I137+I136</f>
        <v>0</v>
      </c>
      <c r="J132" s="33">
        <f t="shared" si="27"/>
        <v>0</v>
      </c>
      <c r="K132" s="34">
        <f t="shared" si="21"/>
        <v>0.95990529510866474</v>
      </c>
      <c r="Q132" s="60"/>
    </row>
    <row r="133" spans="2:17" x14ac:dyDescent="0.3">
      <c r="B133" s="15">
        <v>30</v>
      </c>
      <c r="C133" s="20" t="s">
        <v>243</v>
      </c>
      <c r="D133" s="59" t="s">
        <v>244</v>
      </c>
      <c r="E133" s="52">
        <v>0</v>
      </c>
      <c r="F133" s="52">
        <v>0</v>
      </c>
      <c r="G133" s="52">
        <v>0</v>
      </c>
      <c r="H133" s="52">
        <v>0</v>
      </c>
      <c r="I133" s="35">
        <v>0</v>
      </c>
      <c r="J133" s="35">
        <v>0</v>
      </c>
      <c r="K133" s="36">
        <f t="shared" si="21"/>
        <v>0</v>
      </c>
    </row>
    <row r="134" spans="2:17" x14ac:dyDescent="0.3">
      <c r="B134" s="14">
        <v>31</v>
      </c>
      <c r="C134" s="20" t="s">
        <v>245</v>
      </c>
      <c r="D134" s="59" t="s">
        <v>246</v>
      </c>
      <c r="E134" s="52">
        <v>24954540</v>
      </c>
      <c r="F134" s="52">
        <v>50116921</v>
      </c>
      <c r="G134" s="52">
        <v>24954540</v>
      </c>
      <c r="H134" s="52">
        <v>24954540</v>
      </c>
      <c r="I134" s="35">
        <v>0</v>
      </c>
      <c r="J134" s="35">
        <v>0</v>
      </c>
      <c r="K134" s="36">
        <f t="shared" si="21"/>
        <v>0.49792643885684834</v>
      </c>
    </row>
    <row r="135" spans="2:17" s="23" customFormat="1" x14ac:dyDescent="0.3">
      <c r="B135" s="15">
        <v>32</v>
      </c>
      <c r="C135" s="20" t="s">
        <v>351</v>
      </c>
      <c r="D135" s="59" t="s">
        <v>352</v>
      </c>
      <c r="E135" s="52">
        <v>646661688</v>
      </c>
      <c r="F135" s="52">
        <v>703993231</v>
      </c>
      <c r="G135" s="52">
        <v>698919788</v>
      </c>
      <c r="H135" s="52">
        <v>698919788</v>
      </c>
      <c r="I135" s="35">
        <v>0</v>
      </c>
      <c r="J135" s="35">
        <v>0</v>
      </c>
      <c r="K135" s="36">
        <f t="shared" si="21"/>
        <v>0.99279333553705718</v>
      </c>
    </row>
    <row r="136" spans="2:17" s="23" customFormat="1" x14ac:dyDescent="0.3">
      <c r="B136" s="14">
        <v>33</v>
      </c>
      <c r="C136" s="20" t="s">
        <v>247</v>
      </c>
      <c r="D136" s="59" t="s">
        <v>248</v>
      </c>
      <c r="E136" s="52">
        <v>0</v>
      </c>
      <c r="F136" s="52">
        <v>0</v>
      </c>
      <c r="G136" s="52">
        <v>0</v>
      </c>
      <c r="H136" s="52">
        <v>0</v>
      </c>
      <c r="I136" s="35">
        <v>0</v>
      </c>
      <c r="J136" s="35">
        <v>0</v>
      </c>
      <c r="K136" s="36">
        <f t="shared" si="21"/>
        <v>0</v>
      </c>
    </row>
    <row r="137" spans="2:17" s="23" customFormat="1" x14ac:dyDescent="0.3">
      <c r="B137" s="15">
        <v>34</v>
      </c>
      <c r="C137" s="20" t="s">
        <v>249</v>
      </c>
      <c r="D137" s="59" t="s">
        <v>250</v>
      </c>
      <c r="E137" s="52">
        <v>0</v>
      </c>
      <c r="F137" s="52">
        <v>0</v>
      </c>
      <c r="G137" s="52">
        <v>0</v>
      </c>
      <c r="H137" s="52">
        <v>0</v>
      </c>
      <c r="I137" s="35">
        <v>0</v>
      </c>
      <c r="J137" s="35">
        <v>0</v>
      </c>
      <c r="K137" s="36">
        <f t="shared" si="21"/>
        <v>0</v>
      </c>
    </row>
    <row r="138" spans="2:17" s="23" customFormat="1" x14ac:dyDescent="0.3">
      <c r="B138" s="14">
        <v>35</v>
      </c>
      <c r="C138" s="49" t="s">
        <v>251</v>
      </c>
      <c r="D138" s="50" t="s">
        <v>252</v>
      </c>
      <c r="E138" s="51">
        <v>0</v>
      </c>
      <c r="F138" s="51">
        <v>0</v>
      </c>
      <c r="G138" s="51">
        <v>0</v>
      </c>
      <c r="H138" s="51">
        <v>0</v>
      </c>
      <c r="I138" s="33">
        <f t="shared" ref="I138:J138" si="28">SUM(I139:I143)</f>
        <v>0</v>
      </c>
      <c r="J138" s="33">
        <f t="shared" si="28"/>
        <v>0</v>
      </c>
      <c r="K138" s="34">
        <f t="shared" si="21"/>
        <v>0</v>
      </c>
    </row>
    <row r="139" spans="2:17" s="23" customFormat="1" x14ac:dyDescent="0.3">
      <c r="B139" s="15">
        <v>36</v>
      </c>
      <c r="C139" s="20" t="s">
        <v>253</v>
      </c>
      <c r="D139" s="59" t="s">
        <v>254</v>
      </c>
      <c r="E139" s="52">
        <v>0</v>
      </c>
      <c r="F139" s="52">
        <v>0</v>
      </c>
      <c r="G139" s="52">
        <v>0</v>
      </c>
      <c r="H139" s="52">
        <v>0</v>
      </c>
      <c r="I139" s="35">
        <v>0</v>
      </c>
      <c r="J139" s="35">
        <v>0</v>
      </c>
      <c r="K139" s="36">
        <f t="shared" si="21"/>
        <v>0</v>
      </c>
    </row>
    <row r="140" spans="2:17" s="23" customFormat="1" x14ac:dyDescent="0.3">
      <c r="B140" s="14">
        <v>37</v>
      </c>
      <c r="C140" s="20" t="s">
        <v>255</v>
      </c>
      <c r="D140" s="59" t="s">
        <v>256</v>
      </c>
      <c r="E140" s="52">
        <v>0</v>
      </c>
      <c r="F140" s="52">
        <v>0</v>
      </c>
      <c r="G140" s="52">
        <v>0</v>
      </c>
      <c r="H140" s="52">
        <v>0</v>
      </c>
      <c r="I140" s="35">
        <v>0</v>
      </c>
      <c r="J140" s="35">
        <v>0</v>
      </c>
      <c r="K140" s="36">
        <f t="shared" si="21"/>
        <v>0</v>
      </c>
    </row>
    <row r="141" spans="2:17" s="23" customFormat="1" x14ac:dyDescent="0.3">
      <c r="B141" s="15">
        <v>38</v>
      </c>
      <c r="C141" s="20" t="s">
        <v>257</v>
      </c>
      <c r="D141" s="59" t="s">
        <v>258</v>
      </c>
      <c r="E141" s="52">
        <v>0</v>
      </c>
      <c r="F141" s="52">
        <v>0</v>
      </c>
      <c r="G141" s="52">
        <v>0</v>
      </c>
      <c r="H141" s="52">
        <v>0</v>
      </c>
      <c r="I141" s="35">
        <v>0</v>
      </c>
      <c r="J141" s="35">
        <v>0</v>
      </c>
      <c r="K141" s="36">
        <f t="shared" si="21"/>
        <v>0</v>
      </c>
    </row>
    <row r="142" spans="2:17" s="23" customFormat="1" ht="26.4" x14ac:dyDescent="0.3">
      <c r="B142" s="14">
        <v>39</v>
      </c>
      <c r="C142" s="20" t="s">
        <v>259</v>
      </c>
      <c r="D142" s="59" t="s">
        <v>260</v>
      </c>
      <c r="E142" s="52">
        <v>0</v>
      </c>
      <c r="F142" s="52">
        <v>0</v>
      </c>
      <c r="G142" s="52">
        <v>0</v>
      </c>
      <c r="H142" s="52">
        <v>0</v>
      </c>
      <c r="I142" s="35">
        <v>0</v>
      </c>
      <c r="J142" s="35">
        <v>0</v>
      </c>
      <c r="K142" s="36">
        <f t="shared" si="21"/>
        <v>0</v>
      </c>
    </row>
    <row r="143" spans="2:17" x14ac:dyDescent="0.3">
      <c r="B143" s="15">
        <v>40</v>
      </c>
      <c r="C143" s="20" t="s">
        <v>261</v>
      </c>
      <c r="D143" s="59" t="s">
        <v>262</v>
      </c>
      <c r="E143" s="52">
        <v>0</v>
      </c>
      <c r="F143" s="52">
        <v>0</v>
      </c>
      <c r="G143" s="52">
        <v>0</v>
      </c>
      <c r="H143" s="52">
        <v>0</v>
      </c>
      <c r="I143" s="35">
        <v>0</v>
      </c>
      <c r="J143" s="35">
        <v>0</v>
      </c>
      <c r="K143" s="36">
        <f t="shared" si="21"/>
        <v>0</v>
      </c>
    </row>
    <row r="144" spans="2:17" s="23" customFormat="1" x14ac:dyDescent="0.3">
      <c r="B144" s="14">
        <v>41</v>
      </c>
      <c r="C144" s="49" t="s">
        <v>129</v>
      </c>
      <c r="D144" s="50" t="s">
        <v>263</v>
      </c>
      <c r="E144" s="61">
        <v>0</v>
      </c>
      <c r="F144" s="61">
        <v>0</v>
      </c>
      <c r="G144" s="51">
        <v>0</v>
      </c>
      <c r="H144" s="51">
        <v>0</v>
      </c>
      <c r="I144" s="33">
        <v>0</v>
      </c>
      <c r="J144" s="33">
        <v>0</v>
      </c>
      <c r="K144" s="34">
        <f t="shared" si="21"/>
        <v>0</v>
      </c>
    </row>
    <row r="145" spans="2:11" s="23" customFormat="1" x14ac:dyDescent="0.3">
      <c r="B145" s="15">
        <v>42</v>
      </c>
      <c r="C145" s="49" t="s">
        <v>141</v>
      </c>
      <c r="D145" s="50" t="s">
        <v>275</v>
      </c>
      <c r="E145" s="61">
        <v>0</v>
      </c>
      <c r="F145" s="61">
        <v>0</v>
      </c>
      <c r="G145" s="51">
        <v>0</v>
      </c>
      <c r="H145" s="51">
        <v>0</v>
      </c>
      <c r="I145" s="33">
        <v>0</v>
      </c>
      <c r="J145" s="33">
        <v>0</v>
      </c>
      <c r="K145" s="34">
        <f t="shared" si="21"/>
        <v>0</v>
      </c>
    </row>
    <row r="146" spans="2:11" x14ac:dyDescent="0.3">
      <c r="B146" s="14">
        <v>43</v>
      </c>
      <c r="C146" s="49" t="s">
        <v>265</v>
      </c>
      <c r="D146" s="50" t="s">
        <v>266</v>
      </c>
      <c r="E146" s="51">
        <v>671616228</v>
      </c>
      <c r="F146" s="51">
        <v>754110152</v>
      </c>
      <c r="G146" s="51">
        <v>723874328</v>
      </c>
      <c r="H146" s="51">
        <v>723874328</v>
      </c>
      <c r="I146" s="33">
        <f t="shared" ref="I146:J146" si="29">+I121+I125+I132+I138</f>
        <v>0</v>
      </c>
      <c r="J146" s="33">
        <f t="shared" si="29"/>
        <v>0</v>
      </c>
      <c r="K146" s="34">
        <f t="shared" si="21"/>
        <v>0.95990529510866474</v>
      </c>
    </row>
    <row r="147" spans="2:11" x14ac:dyDescent="0.3">
      <c r="B147" s="15">
        <v>44</v>
      </c>
      <c r="C147" s="16" t="s">
        <v>151</v>
      </c>
      <c r="D147" s="62" t="s">
        <v>267</v>
      </c>
      <c r="E147" s="51">
        <v>981340405</v>
      </c>
      <c r="F147" s="51">
        <v>1317379324</v>
      </c>
      <c r="G147" s="51">
        <v>1220501112</v>
      </c>
      <c r="H147" s="51">
        <f>1220501112-I147</f>
        <v>1186360731</v>
      </c>
      <c r="I147" s="33">
        <f t="shared" ref="I147:J147" si="30">+I120+I146</f>
        <v>34140381</v>
      </c>
      <c r="J147" s="33">
        <f t="shared" si="30"/>
        <v>0</v>
      </c>
      <c r="K147" s="34">
        <f t="shared" si="21"/>
        <v>0.92646141454091924</v>
      </c>
    </row>
    <row r="148" spans="2:11" ht="4.8" customHeight="1" x14ac:dyDescent="0.3"/>
  </sheetData>
  <mergeCells count="4">
    <mergeCell ref="B2:K2"/>
    <mergeCell ref="B4:K4"/>
    <mergeCell ref="B5:K5"/>
    <mergeCell ref="B6:K6"/>
  </mergeCells>
  <pageMargins left="0.7" right="0.7" top="0.75" bottom="0.75" header="0.3" footer="0.3"/>
  <pageSetup paperSize="9" scale="5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5E8138-4877-4A98-A887-ECDD1EB0651D}">
  <dimension ref="B1:K79"/>
  <sheetViews>
    <sheetView view="pageBreakPreview" topLeftCell="A46" zoomScale="60" zoomScaleNormal="100" workbookViewId="0">
      <selection activeCell="H70" sqref="H70"/>
    </sheetView>
  </sheetViews>
  <sheetFormatPr defaultColWidth="9" defaultRowHeight="13.2" x14ac:dyDescent="0.3"/>
  <cols>
    <col min="1" max="1" width="0.88671875" style="2" customWidth="1"/>
    <col min="2" max="2" width="3.6640625" style="2" customWidth="1"/>
    <col min="3" max="3" width="5.6640625" style="55" customWidth="1"/>
    <col min="4" max="4" width="60.6640625" style="2" customWidth="1"/>
    <col min="5" max="10" width="10.6640625" style="2" customWidth="1"/>
    <col min="11" max="11" width="6.6640625" style="2" customWidth="1"/>
    <col min="12" max="12" width="0.88671875" style="2" customWidth="1"/>
    <col min="13" max="16384" width="9" style="2"/>
  </cols>
  <sheetData>
    <row r="1" spans="2:11" ht="5.0999999999999996" customHeight="1" x14ac:dyDescent="0.3"/>
    <row r="2" spans="2:11" ht="15" customHeight="1" x14ac:dyDescent="0.3">
      <c r="B2" s="118"/>
      <c r="C2" s="118"/>
      <c r="D2" s="118"/>
      <c r="E2" s="118"/>
      <c r="F2" s="118"/>
      <c r="G2" s="118"/>
      <c r="H2" s="118"/>
      <c r="I2" s="118"/>
      <c r="J2" s="118"/>
      <c r="K2" s="118"/>
    </row>
    <row r="3" spans="2:11" ht="15" customHeight="1" x14ac:dyDescent="0.3">
      <c r="B3" s="4"/>
      <c r="C3" s="4"/>
      <c r="D3" s="4"/>
      <c r="E3" s="4"/>
      <c r="F3" s="4"/>
      <c r="G3" s="4"/>
      <c r="H3" s="4"/>
      <c r="I3" s="4"/>
      <c r="J3" s="4"/>
      <c r="K3" s="4"/>
    </row>
    <row r="4" spans="2:11" s="9" customFormat="1" ht="15" customHeight="1" x14ac:dyDescent="0.3">
      <c r="B4" s="119" t="s">
        <v>354</v>
      </c>
      <c r="C4" s="119"/>
      <c r="D4" s="119"/>
      <c r="E4" s="119"/>
      <c r="F4" s="119"/>
      <c r="G4" s="119"/>
      <c r="H4" s="119"/>
      <c r="I4" s="119"/>
      <c r="J4" s="119"/>
      <c r="K4" s="119"/>
    </row>
    <row r="5" spans="2:11" s="9" customFormat="1" ht="15" customHeight="1" x14ac:dyDescent="0.3">
      <c r="B5" s="119" t="s">
        <v>339</v>
      </c>
      <c r="C5" s="119"/>
      <c r="D5" s="119"/>
      <c r="E5" s="119"/>
      <c r="F5" s="119"/>
      <c r="G5" s="119"/>
      <c r="H5" s="119"/>
      <c r="I5" s="119"/>
      <c r="J5" s="119"/>
      <c r="K5" s="119"/>
    </row>
    <row r="6" spans="2:11" s="9" customFormat="1" ht="15" customHeight="1" x14ac:dyDescent="0.3">
      <c r="B6" s="121" t="s">
        <v>1</v>
      </c>
      <c r="C6" s="121"/>
      <c r="D6" s="121"/>
      <c r="E6" s="121"/>
      <c r="F6" s="121"/>
      <c r="G6" s="121"/>
      <c r="H6" s="121"/>
      <c r="I6" s="121"/>
      <c r="J6" s="121"/>
      <c r="K6" s="121"/>
    </row>
    <row r="7" spans="2:11" s="7" customFormat="1" ht="15" customHeight="1" x14ac:dyDescent="0.3">
      <c r="B7" s="45" t="s">
        <v>2</v>
      </c>
      <c r="C7" s="45"/>
      <c r="D7" s="45"/>
      <c r="E7" s="45"/>
      <c r="F7" s="45"/>
      <c r="G7" s="45"/>
      <c r="H7" s="45"/>
      <c r="I7" s="45"/>
      <c r="J7" s="45"/>
      <c r="K7" s="45"/>
    </row>
    <row r="8" spans="2:11" s="7" customFormat="1" ht="15" customHeight="1" x14ac:dyDescent="0.3">
      <c r="B8" s="13"/>
      <c r="C8" s="10"/>
      <c r="E8" s="11"/>
      <c r="F8" s="11"/>
      <c r="G8" s="11"/>
      <c r="H8" s="11"/>
      <c r="I8" s="11"/>
      <c r="J8" s="11"/>
      <c r="K8" s="12"/>
    </row>
    <row r="9" spans="2:11" s="9" customFormat="1" x14ac:dyDescent="0.3">
      <c r="B9" s="14"/>
      <c r="C9" s="46" t="s">
        <v>3</v>
      </c>
      <c r="D9" s="46" t="s">
        <v>4</v>
      </c>
      <c r="E9" s="46" t="s">
        <v>5</v>
      </c>
      <c r="F9" s="46" t="s">
        <v>6</v>
      </c>
      <c r="G9" s="46" t="s">
        <v>7</v>
      </c>
      <c r="H9" s="46" t="s">
        <v>8</v>
      </c>
      <c r="I9" s="46" t="s">
        <v>9</v>
      </c>
      <c r="J9" s="46" t="s">
        <v>10</v>
      </c>
      <c r="K9" s="46" t="s">
        <v>11</v>
      </c>
    </row>
    <row r="10" spans="2:11" ht="39.6" x14ac:dyDescent="0.3">
      <c r="B10" s="15">
        <v>1</v>
      </c>
      <c r="C10" s="16" t="s">
        <v>340</v>
      </c>
      <c r="D10" s="17" t="s">
        <v>13</v>
      </c>
      <c r="E10" s="18" t="s">
        <v>14</v>
      </c>
      <c r="F10" s="18" t="s">
        <v>15</v>
      </c>
      <c r="G10" s="18" t="s">
        <v>16</v>
      </c>
      <c r="H10" s="47" t="s">
        <v>17</v>
      </c>
      <c r="I10" s="47" t="s">
        <v>18</v>
      </c>
      <c r="J10" s="47" t="s">
        <v>19</v>
      </c>
      <c r="K10" s="18" t="s">
        <v>20</v>
      </c>
    </row>
    <row r="11" spans="2:11" x14ac:dyDescent="0.3">
      <c r="B11" s="15">
        <v>2</v>
      </c>
      <c r="C11" s="63" t="s">
        <v>21</v>
      </c>
      <c r="D11" s="50" t="s">
        <v>64</v>
      </c>
      <c r="E11" s="64">
        <v>0</v>
      </c>
      <c r="F11" s="64">
        <v>0</v>
      </c>
      <c r="G11" s="64">
        <v>0</v>
      </c>
      <c r="H11" s="65">
        <v>0</v>
      </c>
      <c r="I11" s="66">
        <v>0</v>
      </c>
      <c r="J11" s="66">
        <v>0</v>
      </c>
      <c r="K11" s="34">
        <f>IFERROR(G11/F11,0)</f>
        <v>0</v>
      </c>
    </row>
    <row r="12" spans="2:11" s="23" customFormat="1" ht="12" customHeight="1" x14ac:dyDescent="0.3">
      <c r="B12" s="15">
        <v>3</v>
      </c>
      <c r="C12" s="63" t="s">
        <v>37</v>
      </c>
      <c r="D12" s="50" t="s">
        <v>78</v>
      </c>
      <c r="E12" s="51">
        <v>525000</v>
      </c>
      <c r="F12" s="51">
        <v>2078249</v>
      </c>
      <c r="G12" s="51">
        <v>2068911</v>
      </c>
      <c r="H12" s="51">
        <v>2068911</v>
      </c>
      <c r="I12" s="33">
        <f t="shared" ref="I12:J12" si="0">SUM(I13:I25)</f>
        <v>0</v>
      </c>
      <c r="J12" s="33">
        <f t="shared" si="0"/>
        <v>0</v>
      </c>
      <c r="K12" s="34">
        <f>IFERROR(G12/F12,0)</f>
        <v>0.99550679442165013</v>
      </c>
    </row>
    <row r="13" spans="2:11" s="23" customFormat="1" ht="12" customHeight="1" x14ac:dyDescent="0.3">
      <c r="B13" s="15">
        <v>4</v>
      </c>
      <c r="C13" s="20" t="s">
        <v>79</v>
      </c>
      <c r="D13" s="21" t="s">
        <v>80</v>
      </c>
      <c r="E13" s="52">
        <v>0</v>
      </c>
      <c r="F13" s="52">
        <v>0</v>
      </c>
      <c r="G13" s="52">
        <v>0</v>
      </c>
      <c r="H13" s="52">
        <v>0</v>
      </c>
      <c r="I13" s="35">
        <v>0</v>
      </c>
      <c r="J13" s="35">
        <v>0</v>
      </c>
      <c r="K13" s="36">
        <f t="shared" ref="K13:K61" si="1">IFERROR(G13/F13,0)</f>
        <v>0</v>
      </c>
    </row>
    <row r="14" spans="2:11" s="23" customFormat="1" x14ac:dyDescent="0.3">
      <c r="B14" s="15">
        <v>5</v>
      </c>
      <c r="C14" s="20" t="s">
        <v>81</v>
      </c>
      <c r="D14" s="21" t="s">
        <v>82</v>
      </c>
      <c r="E14" s="52">
        <v>120000</v>
      </c>
      <c r="F14" s="52">
        <v>125350</v>
      </c>
      <c r="G14" s="52">
        <v>125350</v>
      </c>
      <c r="H14" s="52">
        <v>125350</v>
      </c>
      <c r="I14" s="35">
        <v>0</v>
      </c>
      <c r="J14" s="35">
        <v>0</v>
      </c>
      <c r="K14" s="36">
        <f t="shared" si="1"/>
        <v>1</v>
      </c>
    </row>
    <row r="15" spans="2:11" s="23" customFormat="1" ht="12" customHeight="1" x14ac:dyDescent="0.3">
      <c r="B15" s="15">
        <v>6</v>
      </c>
      <c r="C15" s="20" t="s">
        <v>83</v>
      </c>
      <c r="D15" s="21" t="s">
        <v>84</v>
      </c>
      <c r="E15" s="52">
        <v>400000</v>
      </c>
      <c r="F15" s="52">
        <v>404314</v>
      </c>
      <c r="G15" s="52">
        <v>394976</v>
      </c>
      <c r="H15" s="52">
        <v>394976</v>
      </c>
      <c r="I15" s="35">
        <v>0</v>
      </c>
      <c r="J15" s="35">
        <v>0</v>
      </c>
      <c r="K15" s="36">
        <f t="shared" si="1"/>
        <v>0.97690408939586559</v>
      </c>
    </row>
    <row r="16" spans="2:11" s="23" customFormat="1" ht="12" customHeight="1" x14ac:dyDescent="0.3">
      <c r="B16" s="15">
        <v>7</v>
      </c>
      <c r="C16" s="20" t="s">
        <v>85</v>
      </c>
      <c r="D16" s="21" t="s">
        <v>86</v>
      </c>
      <c r="E16" s="52">
        <v>0</v>
      </c>
      <c r="F16" s="52">
        <v>0</v>
      </c>
      <c r="G16" s="52">
        <v>0</v>
      </c>
      <c r="H16" s="52">
        <v>0</v>
      </c>
      <c r="I16" s="35">
        <v>0</v>
      </c>
      <c r="J16" s="35">
        <v>0</v>
      </c>
      <c r="K16" s="36">
        <f t="shared" si="1"/>
        <v>0</v>
      </c>
    </row>
    <row r="17" spans="2:11" s="23" customFormat="1" ht="12" customHeight="1" x14ac:dyDescent="0.3">
      <c r="B17" s="15">
        <v>8</v>
      </c>
      <c r="C17" s="20" t="s">
        <v>87</v>
      </c>
      <c r="D17" s="21" t="s">
        <v>88</v>
      </c>
      <c r="E17" s="52">
        <v>0</v>
      </c>
      <c r="F17" s="52">
        <v>0</v>
      </c>
      <c r="G17" s="52">
        <v>0</v>
      </c>
      <c r="H17" s="52">
        <v>0</v>
      </c>
      <c r="I17" s="35">
        <v>0</v>
      </c>
      <c r="J17" s="35">
        <v>0</v>
      </c>
      <c r="K17" s="36">
        <f t="shared" si="1"/>
        <v>0</v>
      </c>
    </row>
    <row r="18" spans="2:11" s="23" customFormat="1" ht="12" customHeight="1" x14ac:dyDescent="0.3">
      <c r="B18" s="15">
        <v>9</v>
      </c>
      <c r="C18" s="20" t="s">
        <v>89</v>
      </c>
      <c r="D18" s="21" t="s">
        <v>90</v>
      </c>
      <c r="E18" s="52">
        <v>0</v>
      </c>
      <c r="F18" s="52">
        <v>0</v>
      </c>
      <c r="G18" s="52">
        <v>0</v>
      </c>
      <c r="H18" s="52">
        <v>0</v>
      </c>
      <c r="I18" s="35">
        <v>0</v>
      </c>
      <c r="J18" s="35">
        <v>0</v>
      </c>
      <c r="K18" s="36">
        <f t="shared" si="1"/>
        <v>0</v>
      </c>
    </row>
    <row r="19" spans="2:11" ht="12" customHeight="1" x14ac:dyDescent="0.3">
      <c r="B19" s="15">
        <v>10</v>
      </c>
      <c r="C19" s="20" t="s">
        <v>91</v>
      </c>
      <c r="D19" s="21" t="s">
        <v>92</v>
      </c>
      <c r="E19" s="52">
        <v>0</v>
      </c>
      <c r="F19" s="52">
        <v>0</v>
      </c>
      <c r="G19" s="52">
        <v>0</v>
      </c>
      <c r="H19" s="52">
        <v>0</v>
      </c>
      <c r="I19" s="35">
        <v>0</v>
      </c>
      <c r="J19" s="35">
        <v>0</v>
      </c>
      <c r="K19" s="36">
        <f t="shared" si="1"/>
        <v>0</v>
      </c>
    </row>
    <row r="20" spans="2:11" ht="12" customHeight="1" x14ac:dyDescent="0.3">
      <c r="B20" s="15">
        <v>11</v>
      </c>
      <c r="C20" s="20" t="s">
        <v>93</v>
      </c>
      <c r="D20" s="21" t="s">
        <v>94</v>
      </c>
      <c r="E20" s="52">
        <v>0</v>
      </c>
      <c r="F20" s="52">
        <v>0</v>
      </c>
      <c r="G20" s="52">
        <v>0</v>
      </c>
      <c r="H20" s="52">
        <v>0</v>
      </c>
      <c r="I20" s="35">
        <v>0</v>
      </c>
      <c r="J20" s="35">
        <v>0</v>
      </c>
      <c r="K20" s="36">
        <f t="shared" si="1"/>
        <v>0</v>
      </c>
    </row>
    <row r="21" spans="2:11" ht="12" customHeight="1" x14ac:dyDescent="0.3">
      <c r="B21" s="15">
        <v>12</v>
      </c>
      <c r="C21" s="20" t="s">
        <v>95</v>
      </c>
      <c r="D21" s="21" t="s">
        <v>96</v>
      </c>
      <c r="E21" s="52">
        <v>0</v>
      </c>
      <c r="F21" s="52">
        <v>15169</v>
      </c>
      <c r="G21" s="52">
        <v>15169</v>
      </c>
      <c r="H21" s="52">
        <v>15169</v>
      </c>
      <c r="I21" s="35">
        <v>0</v>
      </c>
      <c r="J21" s="35">
        <v>0</v>
      </c>
      <c r="K21" s="36">
        <f t="shared" si="1"/>
        <v>1</v>
      </c>
    </row>
    <row r="22" spans="2:11" ht="12" customHeight="1" x14ac:dyDescent="0.3">
      <c r="B22" s="15">
        <v>13</v>
      </c>
      <c r="C22" s="20" t="s">
        <v>97</v>
      </c>
      <c r="D22" s="21" t="s">
        <v>98</v>
      </c>
      <c r="E22" s="52">
        <v>0</v>
      </c>
      <c r="F22" s="52">
        <v>0</v>
      </c>
      <c r="G22" s="52">
        <v>0</v>
      </c>
      <c r="H22" s="52">
        <v>0</v>
      </c>
      <c r="I22" s="35">
        <v>0</v>
      </c>
      <c r="J22" s="35">
        <v>0</v>
      </c>
      <c r="K22" s="36">
        <f t="shared" si="1"/>
        <v>0</v>
      </c>
    </row>
    <row r="23" spans="2:11" ht="12" customHeight="1" x14ac:dyDescent="0.3">
      <c r="B23" s="15">
        <v>14</v>
      </c>
      <c r="C23" s="20" t="s">
        <v>99</v>
      </c>
      <c r="D23" s="21" t="s">
        <v>100</v>
      </c>
      <c r="E23" s="52">
        <v>0</v>
      </c>
      <c r="F23" s="52">
        <v>0</v>
      </c>
      <c r="G23" s="52">
        <v>0</v>
      </c>
      <c r="H23" s="52">
        <v>0</v>
      </c>
      <c r="I23" s="35">
        <v>0</v>
      </c>
      <c r="J23" s="35">
        <v>0</v>
      </c>
      <c r="K23" s="36">
        <f t="shared" si="1"/>
        <v>0</v>
      </c>
    </row>
    <row r="24" spans="2:11" s="23" customFormat="1" ht="12" customHeight="1" x14ac:dyDescent="0.3">
      <c r="B24" s="15">
        <v>15</v>
      </c>
      <c r="C24" s="20" t="s">
        <v>101</v>
      </c>
      <c r="D24" s="21" t="s">
        <v>102</v>
      </c>
      <c r="E24" s="52">
        <v>0</v>
      </c>
      <c r="F24" s="52">
        <v>0</v>
      </c>
      <c r="G24" s="52">
        <v>0</v>
      </c>
      <c r="H24" s="52">
        <v>0</v>
      </c>
      <c r="I24" s="35">
        <v>0</v>
      </c>
      <c r="J24" s="35">
        <v>0</v>
      </c>
      <c r="K24" s="36">
        <f t="shared" si="1"/>
        <v>0</v>
      </c>
    </row>
    <row r="25" spans="2:11" ht="12" customHeight="1" x14ac:dyDescent="0.3">
      <c r="B25" s="15">
        <v>16</v>
      </c>
      <c r="C25" s="20" t="s">
        <v>103</v>
      </c>
      <c r="D25" s="21" t="s">
        <v>104</v>
      </c>
      <c r="E25" s="52">
        <v>5000</v>
      </c>
      <c r="F25" s="52">
        <v>1533416</v>
      </c>
      <c r="G25" s="52">
        <v>1533416</v>
      </c>
      <c r="H25" s="52">
        <v>1533416</v>
      </c>
      <c r="I25" s="35">
        <v>0</v>
      </c>
      <c r="J25" s="35">
        <v>0</v>
      </c>
      <c r="K25" s="36">
        <f t="shared" si="1"/>
        <v>1</v>
      </c>
    </row>
    <row r="26" spans="2:11" ht="12" customHeight="1" x14ac:dyDescent="0.3">
      <c r="B26" s="15">
        <v>17</v>
      </c>
      <c r="C26" s="63" t="s">
        <v>50</v>
      </c>
      <c r="D26" s="50" t="s">
        <v>38</v>
      </c>
      <c r="E26" s="51">
        <v>0</v>
      </c>
      <c r="F26" s="51">
        <v>5451095</v>
      </c>
      <c r="G26" s="51">
        <v>5451095</v>
      </c>
      <c r="H26" s="51">
        <v>5451095</v>
      </c>
      <c r="I26" s="33">
        <f t="shared" ref="I26:J26" si="2">SUM(I27:I31)</f>
        <v>0</v>
      </c>
      <c r="J26" s="33">
        <f t="shared" si="2"/>
        <v>0</v>
      </c>
      <c r="K26" s="34">
        <f t="shared" si="1"/>
        <v>1</v>
      </c>
    </row>
    <row r="27" spans="2:11" ht="12" customHeight="1" x14ac:dyDescent="0.3">
      <c r="B27" s="15">
        <v>18</v>
      </c>
      <c r="C27" s="20" t="s">
        <v>39</v>
      </c>
      <c r="D27" s="21" t="s">
        <v>40</v>
      </c>
      <c r="E27" s="52">
        <v>0</v>
      </c>
      <c r="F27" s="52">
        <v>0</v>
      </c>
      <c r="G27" s="52">
        <v>0</v>
      </c>
      <c r="H27" s="52">
        <v>0</v>
      </c>
      <c r="I27" s="35">
        <v>0</v>
      </c>
      <c r="J27" s="35">
        <v>0</v>
      </c>
      <c r="K27" s="36">
        <f t="shared" si="1"/>
        <v>0</v>
      </c>
    </row>
    <row r="28" spans="2:11" ht="12" customHeight="1" x14ac:dyDescent="0.3">
      <c r="B28" s="15">
        <v>19</v>
      </c>
      <c r="C28" s="20" t="s">
        <v>41</v>
      </c>
      <c r="D28" s="21" t="s">
        <v>42</v>
      </c>
      <c r="E28" s="52">
        <v>0</v>
      </c>
      <c r="F28" s="52">
        <v>0</v>
      </c>
      <c r="G28" s="52">
        <v>0</v>
      </c>
      <c r="H28" s="52">
        <v>0</v>
      </c>
      <c r="I28" s="35">
        <v>0</v>
      </c>
      <c r="J28" s="35">
        <v>0</v>
      </c>
      <c r="K28" s="36">
        <f t="shared" si="1"/>
        <v>0</v>
      </c>
    </row>
    <row r="29" spans="2:11" ht="12" customHeight="1" x14ac:dyDescent="0.3">
      <c r="B29" s="15">
        <v>20</v>
      </c>
      <c r="C29" s="20" t="s">
        <v>43</v>
      </c>
      <c r="D29" s="21" t="s">
        <v>44</v>
      </c>
      <c r="E29" s="52">
        <v>0</v>
      </c>
      <c r="F29" s="52">
        <v>0</v>
      </c>
      <c r="G29" s="52">
        <v>0</v>
      </c>
      <c r="H29" s="52">
        <v>0</v>
      </c>
      <c r="I29" s="35">
        <v>0</v>
      </c>
      <c r="J29" s="35">
        <v>0</v>
      </c>
      <c r="K29" s="36">
        <f t="shared" si="1"/>
        <v>0</v>
      </c>
    </row>
    <row r="30" spans="2:11" ht="12" customHeight="1" x14ac:dyDescent="0.3">
      <c r="B30" s="15">
        <v>21</v>
      </c>
      <c r="C30" s="20" t="s">
        <v>45</v>
      </c>
      <c r="D30" s="21" t="s">
        <v>46</v>
      </c>
      <c r="E30" s="52">
        <v>0</v>
      </c>
      <c r="F30" s="52">
        <v>0</v>
      </c>
      <c r="G30" s="52">
        <v>0</v>
      </c>
      <c r="H30" s="52">
        <v>0</v>
      </c>
      <c r="I30" s="35">
        <v>0</v>
      </c>
      <c r="J30" s="35">
        <v>0</v>
      </c>
      <c r="K30" s="36">
        <f t="shared" si="1"/>
        <v>0</v>
      </c>
    </row>
    <row r="31" spans="2:11" ht="12" customHeight="1" x14ac:dyDescent="0.3">
      <c r="B31" s="15">
        <v>22</v>
      </c>
      <c r="C31" s="20" t="s">
        <v>47</v>
      </c>
      <c r="D31" s="21" t="s">
        <v>48</v>
      </c>
      <c r="E31" s="52">
        <v>0</v>
      </c>
      <c r="F31" s="52">
        <v>5451095</v>
      </c>
      <c r="G31" s="52">
        <v>5451095</v>
      </c>
      <c r="H31" s="52">
        <v>5451095</v>
      </c>
      <c r="I31" s="35">
        <v>0</v>
      </c>
      <c r="J31" s="35">
        <v>0</v>
      </c>
      <c r="K31" s="36">
        <f t="shared" si="1"/>
        <v>1</v>
      </c>
    </row>
    <row r="32" spans="2:11" ht="12" customHeight="1" x14ac:dyDescent="0.3">
      <c r="B32" s="15">
        <v>23</v>
      </c>
      <c r="C32" s="20" t="s">
        <v>47</v>
      </c>
      <c r="D32" s="21" t="s">
        <v>49</v>
      </c>
      <c r="E32" s="35"/>
      <c r="F32" s="35"/>
      <c r="G32" s="35"/>
      <c r="H32" s="35">
        <f t="shared" ref="H32" si="3">G32-I32-J32</f>
        <v>0</v>
      </c>
      <c r="I32" s="35">
        <v>0</v>
      </c>
      <c r="J32" s="35">
        <v>0</v>
      </c>
      <c r="K32" s="36">
        <f t="shared" si="1"/>
        <v>0</v>
      </c>
    </row>
    <row r="33" spans="2:11" ht="12" customHeight="1" x14ac:dyDescent="0.3">
      <c r="B33" s="15">
        <v>24</v>
      </c>
      <c r="C33" s="63" t="s">
        <v>221</v>
      </c>
      <c r="D33" s="50" t="s">
        <v>51</v>
      </c>
      <c r="E33" s="51">
        <v>0</v>
      </c>
      <c r="F33" s="51">
        <v>0</v>
      </c>
      <c r="G33" s="51">
        <v>0</v>
      </c>
      <c r="H33" s="51">
        <v>0</v>
      </c>
      <c r="I33" s="33">
        <f t="shared" ref="I33:J33" si="4">SUM(I34:I38)</f>
        <v>0</v>
      </c>
      <c r="J33" s="33">
        <f t="shared" si="4"/>
        <v>0</v>
      </c>
      <c r="K33" s="34">
        <f t="shared" si="1"/>
        <v>0</v>
      </c>
    </row>
    <row r="34" spans="2:11" ht="12" customHeight="1" x14ac:dyDescent="0.3">
      <c r="B34" s="15">
        <v>25</v>
      </c>
      <c r="C34" s="20" t="s">
        <v>52</v>
      </c>
      <c r="D34" s="21" t="s">
        <v>53</v>
      </c>
      <c r="E34" s="52">
        <v>0</v>
      </c>
      <c r="F34" s="52">
        <v>0</v>
      </c>
      <c r="G34" s="52">
        <v>0</v>
      </c>
      <c r="H34" s="52">
        <v>0</v>
      </c>
      <c r="I34" s="35">
        <v>0</v>
      </c>
      <c r="J34" s="35">
        <v>0</v>
      </c>
      <c r="K34" s="36">
        <f t="shared" si="1"/>
        <v>0</v>
      </c>
    </row>
    <row r="35" spans="2:11" ht="12" customHeight="1" x14ac:dyDescent="0.3">
      <c r="B35" s="15">
        <v>26</v>
      </c>
      <c r="C35" s="20" t="s">
        <v>54</v>
      </c>
      <c r="D35" s="21" t="s">
        <v>55</v>
      </c>
      <c r="E35" s="52">
        <v>0</v>
      </c>
      <c r="F35" s="52">
        <v>0</v>
      </c>
      <c r="G35" s="52">
        <v>0</v>
      </c>
      <c r="H35" s="52">
        <v>0</v>
      </c>
      <c r="I35" s="35">
        <v>0</v>
      </c>
      <c r="J35" s="35">
        <v>0</v>
      </c>
      <c r="K35" s="36">
        <f t="shared" si="1"/>
        <v>0</v>
      </c>
    </row>
    <row r="36" spans="2:11" ht="12" customHeight="1" x14ac:dyDescent="0.3">
      <c r="B36" s="15">
        <v>27</v>
      </c>
      <c r="C36" s="20" t="s">
        <v>56</v>
      </c>
      <c r="D36" s="21" t="s">
        <v>57</v>
      </c>
      <c r="E36" s="52">
        <v>0</v>
      </c>
      <c r="F36" s="52">
        <v>0</v>
      </c>
      <c r="G36" s="52">
        <v>0</v>
      </c>
      <c r="H36" s="52">
        <v>0</v>
      </c>
      <c r="I36" s="35">
        <v>0</v>
      </c>
      <c r="J36" s="35">
        <v>0</v>
      </c>
      <c r="K36" s="36">
        <f t="shared" si="1"/>
        <v>0</v>
      </c>
    </row>
    <row r="37" spans="2:11" ht="12" customHeight="1" x14ac:dyDescent="0.3">
      <c r="B37" s="15">
        <v>28</v>
      </c>
      <c r="C37" s="20" t="s">
        <v>58</v>
      </c>
      <c r="D37" s="21" t="s">
        <v>59</v>
      </c>
      <c r="E37" s="52">
        <v>0</v>
      </c>
      <c r="F37" s="52">
        <v>0</v>
      </c>
      <c r="G37" s="52">
        <v>0</v>
      </c>
      <c r="H37" s="52">
        <v>0</v>
      </c>
      <c r="I37" s="35">
        <v>0</v>
      </c>
      <c r="J37" s="35">
        <v>0</v>
      </c>
      <c r="K37" s="36">
        <f t="shared" si="1"/>
        <v>0</v>
      </c>
    </row>
    <row r="38" spans="2:11" ht="12" customHeight="1" x14ac:dyDescent="0.3">
      <c r="B38" s="15">
        <v>29</v>
      </c>
      <c r="C38" s="20" t="s">
        <v>60</v>
      </c>
      <c r="D38" s="21" t="s">
        <v>61</v>
      </c>
      <c r="E38" s="52">
        <v>0</v>
      </c>
      <c r="F38" s="52">
        <v>0</v>
      </c>
      <c r="G38" s="52">
        <v>0</v>
      </c>
      <c r="H38" s="52">
        <v>0</v>
      </c>
      <c r="I38" s="35">
        <v>0</v>
      </c>
      <c r="J38" s="35">
        <v>0</v>
      </c>
      <c r="K38" s="36">
        <f t="shared" si="1"/>
        <v>0</v>
      </c>
    </row>
    <row r="39" spans="2:11" ht="12" customHeight="1" x14ac:dyDescent="0.3">
      <c r="B39" s="15">
        <v>30</v>
      </c>
      <c r="C39" s="20" t="s">
        <v>60</v>
      </c>
      <c r="D39" s="21" t="s">
        <v>62</v>
      </c>
      <c r="E39" s="35"/>
      <c r="F39" s="35"/>
      <c r="G39" s="35"/>
      <c r="H39" s="35">
        <f t="shared" ref="H39" si="5">G39-I39-J39</f>
        <v>0</v>
      </c>
      <c r="I39" s="35">
        <v>0</v>
      </c>
      <c r="J39" s="35">
        <v>0</v>
      </c>
      <c r="K39" s="36">
        <f t="shared" si="1"/>
        <v>0</v>
      </c>
    </row>
    <row r="40" spans="2:11" ht="12" customHeight="1" x14ac:dyDescent="0.3">
      <c r="B40" s="15">
        <v>31</v>
      </c>
      <c r="C40" s="63" t="s">
        <v>77</v>
      </c>
      <c r="D40" s="50" t="s">
        <v>106</v>
      </c>
      <c r="E40" s="51">
        <v>0</v>
      </c>
      <c r="F40" s="51">
        <v>0</v>
      </c>
      <c r="G40" s="51">
        <v>0</v>
      </c>
      <c r="H40" s="51">
        <v>0</v>
      </c>
      <c r="I40" s="33">
        <f t="shared" ref="I40:J40" si="6">SUM(I41:I43)</f>
        <v>0</v>
      </c>
      <c r="J40" s="33">
        <f t="shared" si="6"/>
        <v>0</v>
      </c>
      <c r="K40" s="34">
        <f t="shared" si="1"/>
        <v>0</v>
      </c>
    </row>
    <row r="41" spans="2:11" ht="12" customHeight="1" x14ac:dyDescent="0.3">
      <c r="B41" s="15">
        <v>32</v>
      </c>
      <c r="C41" s="20" t="s">
        <v>107</v>
      </c>
      <c r="D41" s="21" t="s">
        <v>108</v>
      </c>
      <c r="E41" s="52">
        <v>0</v>
      </c>
      <c r="F41" s="52">
        <v>0</v>
      </c>
      <c r="G41" s="52">
        <v>0</v>
      </c>
      <c r="H41" s="52">
        <v>0</v>
      </c>
      <c r="I41" s="35">
        <v>0</v>
      </c>
      <c r="J41" s="35">
        <v>0</v>
      </c>
      <c r="K41" s="36">
        <f t="shared" si="1"/>
        <v>0</v>
      </c>
    </row>
    <row r="42" spans="2:11" ht="12" customHeight="1" x14ac:dyDescent="0.3">
      <c r="B42" s="15">
        <v>33</v>
      </c>
      <c r="C42" s="20" t="s">
        <v>109</v>
      </c>
      <c r="D42" s="21" t="s">
        <v>110</v>
      </c>
      <c r="E42" s="52">
        <v>0</v>
      </c>
      <c r="F42" s="52">
        <v>0</v>
      </c>
      <c r="G42" s="52">
        <v>0</v>
      </c>
      <c r="H42" s="52">
        <v>0</v>
      </c>
      <c r="I42" s="35">
        <v>0</v>
      </c>
      <c r="J42" s="35">
        <v>0</v>
      </c>
      <c r="K42" s="36">
        <f t="shared" si="1"/>
        <v>0</v>
      </c>
    </row>
    <row r="43" spans="2:11" ht="12" customHeight="1" x14ac:dyDescent="0.3">
      <c r="B43" s="15">
        <v>34</v>
      </c>
      <c r="C43" s="20" t="s">
        <v>111</v>
      </c>
      <c r="D43" s="21" t="s">
        <v>112</v>
      </c>
      <c r="E43" s="52">
        <v>0</v>
      </c>
      <c r="F43" s="52">
        <v>0</v>
      </c>
      <c r="G43" s="52">
        <v>0</v>
      </c>
      <c r="H43" s="52">
        <v>0</v>
      </c>
      <c r="I43" s="35">
        <v>0</v>
      </c>
      <c r="J43" s="35">
        <v>0</v>
      </c>
      <c r="K43" s="36">
        <f t="shared" si="1"/>
        <v>0</v>
      </c>
    </row>
    <row r="44" spans="2:11" ht="12" customHeight="1" x14ac:dyDescent="0.3">
      <c r="B44" s="15">
        <v>35</v>
      </c>
      <c r="C44" s="63" t="s">
        <v>105</v>
      </c>
      <c r="D44" s="50" t="s">
        <v>118</v>
      </c>
      <c r="E44" s="51">
        <v>0</v>
      </c>
      <c r="F44" s="51">
        <v>0</v>
      </c>
      <c r="G44" s="51">
        <v>0</v>
      </c>
      <c r="H44" s="51">
        <v>0</v>
      </c>
      <c r="I44" s="33">
        <f t="shared" ref="I44:J44" si="7">SUM(I45:I49)</f>
        <v>0</v>
      </c>
      <c r="J44" s="33">
        <f t="shared" si="7"/>
        <v>0</v>
      </c>
      <c r="K44" s="34">
        <f t="shared" si="1"/>
        <v>0</v>
      </c>
    </row>
    <row r="45" spans="2:11" ht="12" customHeight="1" x14ac:dyDescent="0.3">
      <c r="B45" s="15">
        <v>36</v>
      </c>
      <c r="C45" s="20" t="s">
        <v>119</v>
      </c>
      <c r="D45" s="21" t="s">
        <v>120</v>
      </c>
      <c r="E45" s="52">
        <v>0</v>
      </c>
      <c r="F45" s="52">
        <v>0</v>
      </c>
      <c r="G45" s="52">
        <v>0</v>
      </c>
      <c r="H45" s="52">
        <v>0</v>
      </c>
      <c r="I45" s="35">
        <v>0</v>
      </c>
      <c r="J45" s="35">
        <v>0</v>
      </c>
      <c r="K45" s="36">
        <f t="shared" si="1"/>
        <v>0</v>
      </c>
    </row>
    <row r="46" spans="2:11" ht="12" customHeight="1" x14ac:dyDescent="0.3">
      <c r="B46" s="15">
        <v>37</v>
      </c>
      <c r="C46" s="20" t="s">
        <v>121</v>
      </c>
      <c r="D46" s="21" t="s">
        <v>122</v>
      </c>
      <c r="E46" s="52">
        <v>0</v>
      </c>
      <c r="F46" s="52">
        <v>0</v>
      </c>
      <c r="G46" s="52">
        <v>0</v>
      </c>
      <c r="H46" s="52">
        <v>0</v>
      </c>
      <c r="I46" s="35">
        <v>0</v>
      </c>
      <c r="J46" s="35">
        <v>0</v>
      </c>
      <c r="K46" s="36">
        <f t="shared" si="1"/>
        <v>0</v>
      </c>
    </row>
    <row r="47" spans="2:11" ht="12" customHeight="1" x14ac:dyDescent="0.3">
      <c r="B47" s="15">
        <v>38</v>
      </c>
      <c r="C47" s="20" t="s">
        <v>123</v>
      </c>
      <c r="D47" s="21" t="s">
        <v>124</v>
      </c>
      <c r="E47" s="52">
        <v>0</v>
      </c>
      <c r="F47" s="52">
        <v>0</v>
      </c>
      <c r="G47" s="52">
        <v>0</v>
      </c>
      <c r="H47" s="52">
        <v>0</v>
      </c>
      <c r="I47" s="35">
        <v>0</v>
      </c>
      <c r="J47" s="35">
        <v>0</v>
      </c>
      <c r="K47" s="36">
        <f t="shared" si="1"/>
        <v>0</v>
      </c>
    </row>
    <row r="48" spans="2:11" ht="12" customHeight="1" x14ac:dyDescent="0.3">
      <c r="B48" s="15">
        <v>39</v>
      </c>
      <c r="C48" s="20" t="s">
        <v>125</v>
      </c>
      <c r="D48" s="21" t="s">
        <v>126</v>
      </c>
      <c r="E48" s="52">
        <v>0</v>
      </c>
      <c r="F48" s="52">
        <v>0</v>
      </c>
      <c r="G48" s="52">
        <v>0</v>
      </c>
      <c r="H48" s="52">
        <v>0</v>
      </c>
      <c r="I48" s="35">
        <v>0</v>
      </c>
      <c r="J48" s="35">
        <v>0</v>
      </c>
      <c r="K48" s="36">
        <f t="shared" si="1"/>
        <v>0</v>
      </c>
    </row>
    <row r="49" spans="2:11" ht="12" customHeight="1" x14ac:dyDescent="0.3">
      <c r="B49" s="15">
        <v>40</v>
      </c>
      <c r="C49" s="20" t="s">
        <v>127</v>
      </c>
      <c r="D49" s="21" t="s">
        <v>128</v>
      </c>
      <c r="E49" s="52">
        <v>0</v>
      </c>
      <c r="F49" s="52">
        <v>0</v>
      </c>
      <c r="G49" s="52">
        <v>0</v>
      </c>
      <c r="H49" s="52">
        <v>0</v>
      </c>
      <c r="I49" s="35">
        <v>0</v>
      </c>
      <c r="J49" s="35">
        <v>0</v>
      </c>
      <c r="K49" s="36">
        <f t="shared" si="1"/>
        <v>0</v>
      </c>
    </row>
    <row r="50" spans="2:11" s="23" customFormat="1" ht="12" customHeight="1" x14ac:dyDescent="0.3">
      <c r="B50" s="15">
        <v>41</v>
      </c>
      <c r="C50" s="63" t="s">
        <v>251</v>
      </c>
      <c r="D50" s="50" t="s">
        <v>130</v>
      </c>
      <c r="E50" s="51">
        <v>0</v>
      </c>
      <c r="F50" s="51">
        <v>0</v>
      </c>
      <c r="G50" s="51">
        <v>0</v>
      </c>
      <c r="H50" s="51">
        <v>0</v>
      </c>
      <c r="I50" s="33">
        <f t="shared" ref="I50:J50" si="8">SUM(I51:I55)</f>
        <v>0</v>
      </c>
      <c r="J50" s="33">
        <f t="shared" si="8"/>
        <v>0</v>
      </c>
      <c r="K50" s="34">
        <f t="shared" si="1"/>
        <v>0</v>
      </c>
    </row>
    <row r="51" spans="2:11" s="23" customFormat="1" ht="12" customHeight="1" x14ac:dyDescent="0.3">
      <c r="B51" s="15">
        <v>42</v>
      </c>
      <c r="C51" s="20" t="s">
        <v>131</v>
      </c>
      <c r="D51" s="21" t="s">
        <v>132</v>
      </c>
      <c r="E51" s="52">
        <v>0</v>
      </c>
      <c r="F51" s="52">
        <v>0</v>
      </c>
      <c r="G51" s="52">
        <v>0</v>
      </c>
      <c r="H51" s="52">
        <v>0</v>
      </c>
      <c r="I51" s="35">
        <v>0</v>
      </c>
      <c r="J51" s="35">
        <v>0</v>
      </c>
      <c r="K51" s="36">
        <f t="shared" si="1"/>
        <v>0</v>
      </c>
    </row>
    <row r="52" spans="2:11" s="23" customFormat="1" ht="12" customHeight="1" x14ac:dyDescent="0.3">
      <c r="B52" s="15">
        <v>43</v>
      </c>
      <c r="C52" s="20" t="s">
        <v>133</v>
      </c>
      <c r="D52" s="21" t="s">
        <v>134</v>
      </c>
      <c r="E52" s="52">
        <v>0</v>
      </c>
      <c r="F52" s="52">
        <v>0</v>
      </c>
      <c r="G52" s="52">
        <v>0</v>
      </c>
      <c r="H52" s="52">
        <v>0</v>
      </c>
      <c r="I52" s="35">
        <v>0</v>
      </c>
      <c r="J52" s="35">
        <v>0</v>
      </c>
      <c r="K52" s="36">
        <f t="shared" si="1"/>
        <v>0</v>
      </c>
    </row>
    <row r="53" spans="2:11" s="23" customFormat="1" ht="12" customHeight="1" x14ac:dyDescent="0.3">
      <c r="B53" s="15">
        <v>44</v>
      </c>
      <c r="C53" s="20" t="s">
        <v>135</v>
      </c>
      <c r="D53" s="21" t="s">
        <v>136</v>
      </c>
      <c r="E53" s="52">
        <v>0</v>
      </c>
      <c r="F53" s="52">
        <v>0</v>
      </c>
      <c r="G53" s="52">
        <v>0</v>
      </c>
      <c r="H53" s="52">
        <v>0</v>
      </c>
      <c r="I53" s="35">
        <v>0</v>
      </c>
      <c r="J53" s="35">
        <v>0</v>
      </c>
      <c r="K53" s="36">
        <f t="shared" si="1"/>
        <v>0</v>
      </c>
    </row>
    <row r="54" spans="2:11" s="23" customFormat="1" ht="12" customHeight="1" x14ac:dyDescent="0.3">
      <c r="B54" s="15">
        <v>45</v>
      </c>
      <c r="C54" s="20" t="s">
        <v>137</v>
      </c>
      <c r="D54" s="21" t="s">
        <v>138</v>
      </c>
      <c r="E54" s="52">
        <v>0</v>
      </c>
      <c r="F54" s="52">
        <v>0</v>
      </c>
      <c r="G54" s="52">
        <v>0</v>
      </c>
      <c r="H54" s="52">
        <v>0</v>
      </c>
      <c r="I54" s="35">
        <v>0</v>
      </c>
      <c r="J54" s="35">
        <v>0</v>
      </c>
      <c r="K54" s="36">
        <f t="shared" si="1"/>
        <v>0</v>
      </c>
    </row>
    <row r="55" spans="2:11" s="23" customFormat="1" ht="12" customHeight="1" x14ac:dyDescent="0.3">
      <c r="B55" s="15">
        <v>46</v>
      </c>
      <c r="C55" s="20" t="s">
        <v>139</v>
      </c>
      <c r="D55" s="21" t="s">
        <v>140</v>
      </c>
      <c r="E55" s="52">
        <v>0</v>
      </c>
      <c r="F55" s="52">
        <v>0</v>
      </c>
      <c r="G55" s="52">
        <v>0</v>
      </c>
      <c r="H55" s="52">
        <v>0</v>
      </c>
      <c r="I55" s="35">
        <v>0</v>
      </c>
      <c r="J55" s="35">
        <v>0</v>
      </c>
      <c r="K55" s="36">
        <f t="shared" si="1"/>
        <v>0</v>
      </c>
    </row>
    <row r="56" spans="2:11" s="23" customFormat="1" ht="12" customHeight="1" x14ac:dyDescent="0.3">
      <c r="B56" s="15">
        <v>47</v>
      </c>
      <c r="C56" s="63" t="s">
        <v>129</v>
      </c>
      <c r="D56" s="50" t="s">
        <v>355</v>
      </c>
      <c r="E56" s="51">
        <v>525000</v>
      </c>
      <c r="F56" s="51">
        <v>7529344</v>
      </c>
      <c r="G56" s="51">
        <v>7520006</v>
      </c>
      <c r="H56" s="51">
        <v>7520006</v>
      </c>
      <c r="I56" s="33">
        <f t="shared" ref="I56:J56" si="9">+I12+I26+I33+I40+I44+I50+I11</f>
        <v>0</v>
      </c>
      <c r="J56" s="33">
        <f t="shared" si="9"/>
        <v>0</v>
      </c>
      <c r="K56" s="34">
        <f t="shared" si="1"/>
        <v>0.99875978571307145</v>
      </c>
    </row>
    <row r="57" spans="2:11" s="23" customFormat="1" ht="12" customHeight="1" x14ac:dyDescent="0.3">
      <c r="B57" s="15">
        <v>48</v>
      </c>
      <c r="C57" s="63" t="s">
        <v>141</v>
      </c>
      <c r="D57" s="50" t="s">
        <v>356</v>
      </c>
      <c r="E57" s="51">
        <v>186802314</v>
      </c>
      <c r="F57" s="51">
        <v>183982109</v>
      </c>
      <c r="G57" s="51">
        <v>183914027</v>
      </c>
      <c r="H57" s="51">
        <v>183914027</v>
      </c>
      <c r="I57" s="33">
        <f t="shared" ref="I57:J57" si="10">SUM(I58:I60)</f>
        <v>0</v>
      </c>
      <c r="J57" s="33">
        <f t="shared" si="10"/>
        <v>0</v>
      </c>
      <c r="K57" s="34">
        <f t="shared" si="1"/>
        <v>0.99962995314941194</v>
      </c>
    </row>
    <row r="58" spans="2:11" s="23" customFormat="1" ht="12" customHeight="1" x14ac:dyDescent="0.3">
      <c r="B58" s="15">
        <v>49</v>
      </c>
      <c r="C58" s="20" t="s">
        <v>163</v>
      </c>
      <c r="D58" s="21" t="s">
        <v>164</v>
      </c>
      <c r="E58" s="52">
        <v>1411203</v>
      </c>
      <c r="F58" s="52">
        <v>1411203</v>
      </c>
      <c r="G58" s="52">
        <v>1411203</v>
      </c>
      <c r="H58" s="52">
        <v>1411203</v>
      </c>
      <c r="I58" s="35">
        <v>0</v>
      </c>
      <c r="J58" s="35">
        <v>0</v>
      </c>
      <c r="K58" s="36">
        <f t="shared" si="1"/>
        <v>1</v>
      </c>
    </row>
    <row r="59" spans="2:11" ht="12" customHeight="1" x14ac:dyDescent="0.3">
      <c r="B59" s="15">
        <v>50</v>
      </c>
      <c r="C59" s="20" t="s">
        <v>165</v>
      </c>
      <c r="D59" s="21" t="s">
        <v>166</v>
      </c>
      <c r="E59" s="52">
        <v>0</v>
      </c>
      <c r="F59" s="52">
        <v>0</v>
      </c>
      <c r="G59" s="52">
        <v>0</v>
      </c>
      <c r="H59" s="52">
        <v>0</v>
      </c>
      <c r="I59" s="35">
        <v>0</v>
      </c>
      <c r="J59" s="35">
        <v>0</v>
      </c>
      <c r="K59" s="36">
        <f t="shared" si="1"/>
        <v>0</v>
      </c>
    </row>
    <row r="60" spans="2:11" ht="12" customHeight="1" x14ac:dyDescent="0.3">
      <c r="B60" s="15">
        <v>51</v>
      </c>
      <c r="C60" s="20" t="s">
        <v>344</v>
      </c>
      <c r="D60" s="21" t="s">
        <v>345</v>
      </c>
      <c r="E60" s="52">
        <v>185391111</v>
      </c>
      <c r="F60" s="52">
        <v>182570906</v>
      </c>
      <c r="G60" s="52">
        <v>182502824</v>
      </c>
      <c r="H60" s="52">
        <v>182502824</v>
      </c>
      <c r="I60" s="35">
        <v>0</v>
      </c>
      <c r="J60" s="35">
        <v>0</v>
      </c>
      <c r="K60" s="36">
        <f t="shared" si="1"/>
        <v>0.99962709282934703</v>
      </c>
    </row>
    <row r="61" spans="2:11" ht="12" customHeight="1" x14ac:dyDescent="0.3">
      <c r="B61" s="15">
        <v>52</v>
      </c>
      <c r="C61" s="17" t="s">
        <v>265</v>
      </c>
      <c r="D61" s="62" t="s">
        <v>357</v>
      </c>
      <c r="E61" s="51">
        <v>187327314</v>
      </c>
      <c r="F61" s="51">
        <v>191511453</v>
      </c>
      <c r="G61" s="51">
        <v>191434033</v>
      </c>
      <c r="H61" s="51">
        <v>191434033</v>
      </c>
      <c r="I61" s="33">
        <f t="shared" ref="I61:J61" si="11">+I56+I57</f>
        <v>0</v>
      </c>
      <c r="J61" s="33">
        <f t="shared" si="11"/>
        <v>0</v>
      </c>
      <c r="K61" s="34">
        <f t="shared" si="1"/>
        <v>0.99959574219302694</v>
      </c>
    </row>
    <row r="62" spans="2:11" s="29" customFormat="1" ht="14.4" x14ac:dyDescent="0.3">
      <c r="B62" s="57"/>
      <c r="C62" s="26"/>
      <c r="D62" s="27"/>
      <c r="E62" s="28"/>
      <c r="F62" s="28"/>
      <c r="G62" s="28"/>
      <c r="H62" s="28"/>
      <c r="I62" s="28"/>
      <c r="J62" s="28"/>
      <c r="K62" s="28"/>
    </row>
    <row r="63" spans="2:11" s="29" customFormat="1" ht="15.6" x14ac:dyDescent="0.3">
      <c r="B63" s="58" t="s">
        <v>195</v>
      </c>
      <c r="C63" s="26"/>
      <c r="D63" s="27"/>
      <c r="E63" s="28"/>
      <c r="F63" s="28"/>
      <c r="G63" s="28"/>
      <c r="H63" s="28"/>
      <c r="I63" s="28"/>
      <c r="J63" s="28"/>
      <c r="K63" s="28"/>
    </row>
    <row r="64" spans="2:11" s="29" customFormat="1" ht="14.4" x14ac:dyDescent="0.3">
      <c r="B64" s="57"/>
      <c r="C64" s="26"/>
      <c r="D64" s="27"/>
      <c r="E64" s="28"/>
      <c r="F64" s="28"/>
      <c r="G64" s="28"/>
      <c r="H64" s="28"/>
      <c r="I64" s="28"/>
      <c r="J64" s="28"/>
      <c r="K64" s="28"/>
    </row>
    <row r="65" spans="2:11" s="9" customFormat="1" x14ac:dyDescent="0.3">
      <c r="B65" s="14"/>
      <c r="C65" s="46" t="s">
        <v>3</v>
      </c>
      <c r="D65" s="46" t="s">
        <v>4</v>
      </c>
      <c r="E65" s="46" t="s">
        <v>5</v>
      </c>
      <c r="F65" s="46" t="s">
        <v>6</v>
      </c>
      <c r="G65" s="46" t="s">
        <v>7</v>
      </c>
      <c r="H65" s="46" t="s">
        <v>8</v>
      </c>
      <c r="I65" s="46" t="s">
        <v>9</v>
      </c>
      <c r="J65" s="46" t="s">
        <v>10</v>
      </c>
      <c r="K65" s="46" t="s">
        <v>11</v>
      </c>
    </row>
    <row r="66" spans="2:11" ht="39.6" x14ac:dyDescent="0.3">
      <c r="B66" s="15">
        <v>1</v>
      </c>
      <c r="C66" s="16" t="s">
        <v>340</v>
      </c>
      <c r="D66" s="17" t="s">
        <v>13</v>
      </c>
      <c r="E66" s="18" t="s">
        <v>14</v>
      </c>
      <c r="F66" s="18" t="s">
        <v>15</v>
      </c>
      <c r="G66" s="18" t="s">
        <v>16</v>
      </c>
      <c r="H66" s="47" t="s">
        <v>17</v>
      </c>
      <c r="I66" s="47" t="s">
        <v>18</v>
      </c>
      <c r="J66" s="47" t="s">
        <v>19</v>
      </c>
      <c r="K66" s="18" t="s">
        <v>20</v>
      </c>
    </row>
    <row r="67" spans="2:11" s="23" customFormat="1" ht="12" customHeight="1" x14ac:dyDescent="0.3">
      <c r="B67" s="15">
        <v>2</v>
      </c>
      <c r="C67" s="63" t="s">
        <v>21</v>
      </c>
      <c r="D67" s="50" t="s">
        <v>196</v>
      </c>
      <c r="E67" s="51">
        <v>187327314</v>
      </c>
      <c r="F67" s="51">
        <v>190973920</v>
      </c>
      <c r="G67" s="51">
        <v>190439303</v>
      </c>
      <c r="H67" s="51">
        <v>190439303</v>
      </c>
      <c r="I67" s="33">
        <f t="shared" ref="I67:J67" si="12">SUM(I68:I72)</f>
        <v>0</v>
      </c>
      <c r="J67" s="33">
        <f t="shared" si="12"/>
        <v>0</v>
      </c>
      <c r="K67" s="34">
        <f>IFERROR(G67/F67,0)</f>
        <v>0.99720057586920774</v>
      </c>
    </row>
    <row r="68" spans="2:11" ht="12" customHeight="1" x14ac:dyDescent="0.3">
      <c r="B68" s="15">
        <v>3</v>
      </c>
      <c r="C68" s="20" t="s">
        <v>197</v>
      </c>
      <c r="D68" s="59" t="s">
        <v>198</v>
      </c>
      <c r="E68" s="52">
        <v>143546925</v>
      </c>
      <c r="F68" s="52">
        <v>150489923</v>
      </c>
      <c r="G68" s="52">
        <v>150489923</v>
      </c>
      <c r="H68" s="52">
        <v>150489923</v>
      </c>
      <c r="I68" s="35">
        <v>0</v>
      </c>
      <c r="J68" s="35">
        <v>0</v>
      </c>
      <c r="K68" s="36">
        <f t="shared" ref="K68:K78" si="13">IFERROR(G68/F68,0)</f>
        <v>1</v>
      </c>
    </row>
    <row r="69" spans="2:11" ht="12" customHeight="1" x14ac:dyDescent="0.3">
      <c r="B69" s="15">
        <v>4</v>
      </c>
      <c r="C69" s="20" t="s">
        <v>199</v>
      </c>
      <c r="D69" s="59" t="s">
        <v>200</v>
      </c>
      <c r="E69" s="52">
        <v>19495389</v>
      </c>
      <c r="F69" s="52">
        <v>20455400</v>
      </c>
      <c r="G69" s="52">
        <v>20455400</v>
      </c>
      <c r="H69" s="52">
        <v>20455400</v>
      </c>
      <c r="I69" s="35">
        <v>0</v>
      </c>
      <c r="J69" s="35">
        <v>0</v>
      </c>
      <c r="K69" s="36">
        <f t="shared" si="13"/>
        <v>1</v>
      </c>
    </row>
    <row r="70" spans="2:11" ht="12" customHeight="1" x14ac:dyDescent="0.3">
      <c r="B70" s="15">
        <v>5</v>
      </c>
      <c r="C70" s="20" t="s">
        <v>201</v>
      </c>
      <c r="D70" s="59" t="s">
        <v>202</v>
      </c>
      <c r="E70" s="52">
        <v>24285000</v>
      </c>
      <c r="F70" s="52">
        <v>20028597</v>
      </c>
      <c r="G70" s="52">
        <v>19493980</v>
      </c>
      <c r="H70" s="52">
        <v>19493980</v>
      </c>
      <c r="I70" s="35">
        <v>0</v>
      </c>
      <c r="J70" s="35">
        <v>0</v>
      </c>
      <c r="K70" s="36">
        <f t="shared" si="13"/>
        <v>0.97330731653345459</v>
      </c>
    </row>
    <row r="71" spans="2:11" ht="12" customHeight="1" x14ac:dyDescent="0.3">
      <c r="B71" s="15">
        <v>6</v>
      </c>
      <c r="C71" s="20" t="s">
        <v>203</v>
      </c>
      <c r="D71" s="59" t="s">
        <v>204</v>
      </c>
      <c r="E71" s="52">
        <v>0</v>
      </c>
      <c r="F71" s="52">
        <v>0</v>
      </c>
      <c r="G71" s="52">
        <v>0</v>
      </c>
      <c r="H71" s="52">
        <v>0</v>
      </c>
      <c r="I71" s="35">
        <v>0</v>
      </c>
      <c r="J71" s="35">
        <v>0</v>
      </c>
      <c r="K71" s="36">
        <f t="shared" si="13"/>
        <v>0</v>
      </c>
    </row>
    <row r="72" spans="2:11" ht="12" customHeight="1" x14ac:dyDescent="0.3">
      <c r="B72" s="15">
        <v>7</v>
      </c>
      <c r="C72" s="20" t="s">
        <v>205</v>
      </c>
      <c r="D72" s="59" t="s">
        <v>206</v>
      </c>
      <c r="E72" s="52">
        <v>0</v>
      </c>
      <c r="F72" s="52">
        <v>0</v>
      </c>
      <c r="G72" s="52">
        <v>0</v>
      </c>
      <c r="H72" s="52">
        <v>0</v>
      </c>
      <c r="I72" s="35">
        <v>0</v>
      </c>
      <c r="J72" s="35">
        <v>0</v>
      </c>
      <c r="K72" s="36">
        <f t="shared" si="13"/>
        <v>0</v>
      </c>
    </row>
    <row r="73" spans="2:11" ht="12" customHeight="1" x14ac:dyDescent="0.3">
      <c r="B73" s="15">
        <v>8</v>
      </c>
      <c r="C73" s="63" t="s">
        <v>37</v>
      </c>
      <c r="D73" s="50" t="s">
        <v>211</v>
      </c>
      <c r="E73" s="51">
        <v>0</v>
      </c>
      <c r="F73" s="51">
        <v>537533</v>
      </c>
      <c r="G73" s="51">
        <v>537533</v>
      </c>
      <c r="H73" s="51">
        <v>537533</v>
      </c>
      <c r="I73" s="33">
        <f t="shared" ref="I73:J73" si="14">SUM(I74:I76)</f>
        <v>0</v>
      </c>
      <c r="J73" s="33">
        <f t="shared" si="14"/>
        <v>0</v>
      </c>
      <c r="K73" s="34">
        <f t="shared" si="13"/>
        <v>1</v>
      </c>
    </row>
    <row r="74" spans="2:11" s="23" customFormat="1" ht="12" customHeight="1" x14ac:dyDescent="0.3">
      <c r="B74" s="15">
        <v>9</v>
      </c>
      <c r="C74" s="20" t="s">
        <v>212</v>
      </c>
      <c r="D74" s="59" t="s">
        <v>213</v>
      </c>
      <c r="E74" s="52">
        <v>0</v>
      </c>
      <c r="F74" s="52">
        <v>537533</v>
      </c>
      <c r="G74" s="52">
        <v>537533</v>
      </c>
      <c r="H74" s="52">
        <v>537533</v>
      </c>
      <c r="I74" s="35">
        <v>0</v>
      </c>
      <c r="J74" s="35">
        <v>0</v>
      </c>
      <c r="K74" s="36">
        <f t="shared" si="13"/>
        <v>1</v>
      </c>
    </row>
    <row r="75" spans="2:11" ht="12" customHeight="1" x14ac:dyDescent="0.3">
      <c r="B75" s="15">
        <v>10</v>
      </c>
      <c r="C75" s="20" t="s">
        <v>215</v>
      </c>
      <c r="D75" s="59" t="s">
        <v>216</v>
      </c>
      <c r="E75" s="52">
        <v>0</v>
      </c>
      <c r="F75" s="52">
        <v>0</v>
      </c>
      <c r="G75" s="52">
        <v>0</v>
      </c>
      <c r="H75" s="52">
        <v>0</v>
      </c>
      <c r="I75" s="35">
        <v>0</v>
      </c>
      <c r="J75" s="35">
        <v>0</v>
      </c>
      <c r="K75" s="36">
        <f t="shared" si="13"/>
        <v>0</v>
      </c>
    </row>
    <row r="76" spans="2:11" ht="12" customHeight="1" x14ac:dyDescent="0.3">
      <c r="B76" s="15">
        <v>11</v>
      </c>
      <c r="C76" s="20" t="s">
        <v>218</v>
      </c>
      <c r="D76" s="21" t="s">
        <v>219</v>
      </c>
      <c r="E76" s="52">
        <v>0</v>
      </c>
      <c r="F76" s="52">
        <v>0</v>
      </c>
      <c r="G76" s="52">
        <v>0</v>
      </c>
      <c r="H76" s="52">
        <v>0</v>
      </c>
      <c r="I76" s="35">
        <v>0</v>
      </c>
      <c r="J76" s="35">
        <v>0</v>
      </c>
      <c r="K76" s="36">
        <f t="shared" si="13"/>
        <v>0</v>
      </c>
    </row>
    <row r="77" spans="2:11" ht="12" customHeight="1" x14ac:dyDescent="0.3">
      <c r="B77" s="15">
        <v>12</v>
      </c>
      <c r="C77" s="49" t="s">
        <v>50</v>
      </c>
      <c r="D77" s="43" t="s">
        <v>358</v>
      </c>
      <c r="E77" s="51">
        <v>0</v>
      </c>
      <c r="F77" s="51">
        <v>0</v>
      </c>
      <c r="G77" s="51">
        <v>0</v>
      </c>
      <c r="H77" s="51">
        <v>0</v>
      </c>
      <c r="I77" s="33">
        <v>0</v>
      </c>
      <c r="J77" s="33">
        <v>0</v>
      </c>
      <c r="K77" s="36">
        <f t="shared" si="13"/>
        <v>0</v>
      </c>
    </row>
    <row r="78" spans="2:11" ht="12" customHeight="1" x14ac:dyDescent="0.3">
      <c r="B78" s="15">
        <v>13</v>
      </c>
      <c r="C78" s="17" t="s">
        <v>221</v>
      </c>
      <c r="D78" s="62" t="s">
        <v>359</v>
      </c>
      <c r="E78" s="51">
        <v>187327314</v>
      </c>
      <c r="F78" s="51">
        <v>191511453</v>
      </c>
      <c r="G78" s="51">
        <v>190976836</v>
      </c>
      <c r="H78" s="51">
        <v>190976836</v>
      </c>
      <c r="I78" s="33">
        <f t="shared" ref="I78:J78" si="15">I67+I73+I77</f>
        <v>0</v>
      </c>
      <c r="J78" s="33">
        <f t="shared" si="15"/>
        <v>0</v>
      </c>
      <c r="K78" s="34">
        <f t="shared" si="13"/>
        <v>0.99720843327317865</v>
      </c>
    </row>
    <row r="79" spans="2:11" ht="5.0999999999999996" customHeight="1" x14ac:dyDescent="0.3"/>
  </sheetData>
  <mergeCells count="4">
    <mergeCell ref="B2:K2"/>
    <mergeCell ref="B4:K4"/>
    <mergeCell ref="B5:K5"/>
    <mergeCell ref="B6:K6"/>
  </mergeCells>
  <pageMargins left="0.7" right="0.7" top="0.75" bottom="0.75" header="0.3" footer="0.3"/>
  <pageSetup paperSize="9" scale="61"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750B60-F01F-48C7-B7CD-562B2E8CFA15}">
  <dimension ref="B1:K79"/>
  <sheetViews>
    <sheetView view="pageBreakPreview" topLeftCell="A55" zoomScale="60" zoomScaleNormal="100" workbookViewId="0">
      <selection activeCell="G68" sqref="G68"/>
    </sheetView>
  </sheetViews>
  <sheetFormatPr defaultColWidth="9" defaultRowHeight="13.2" x14ac:dyDescent="0.3"/>
  <cols>
    <col min="1" max="1" width="0.88671875" style="2" customWidth="1"/>
    <col min="2" max="2" width="3.6640625" style="2" customWidth="1"/>
    <col min="3" max="3" width="5.6640625" style="55" customWidth="1"/>
    <col min="4" max="4" width="60.6640625" style="2" customWidth="1"/>
    <col min="5" max="10" width="10.6640625" style="2" customWidth="1"/>
    <col min="11" max="11" width="6.6640625" style="2" customWidth="1"/>
    <col min="12" max="12" width="0.88671875" style="2" customWidth="1"/>
    <col min="13" max="16384" width="9" style="2"/>
  </cols>
  <sheetData>
    <row r="1" spans="2:11" ht="5.0999999999999996" customHeight="1" x14ac:dyDescent="0.3"/>
    <row r="2" spans="2:11" ht="15" customHeight="1" x14ac:dyDescent="0.3">
      <c r="B2" s="118"/>
      <c r="C2" s="118"/>
      <c r="D2" s="118"/>
      <c r="E2" s="118"/>
      <c r="F2" s="118"/>
      <c r="G2" s="118"/>
      <c r="H2" s="118"/>
      <c r="I2" s="118"/>
      <c r="J2" s="118"/>
      <c r="K2" s="118"/>
    </row>
    <row r="3" spans="2:11" ht="15" customHeight="1" x14ac:dyDescent="0.3">
      <c r="B3" s="4"/>
      <c r="C3" s="4"/>
      <c r="D3" s="4"/>
      <c r="E3" s="4"/>
      <c r="F3" s="4"/>
      <c r="G3" s="4"/>
      <c r="H3" s="4"/>
      <c r="I3" s="4"/>
      <c r="J3" s="4"/>
      <c r="K3" s="4"/>
    </row>
    <row r="4" spans="2:11" s="9" customFormat="1" ht="15" customHeight="1" x14ac:dyDescent="0.3">
      <c r="B4" s="119" t="s">
        <v>360</v>
      </c>
      <c r="C4" s="119"/>
      <c r="D4" s="119"/>
      <c r="E4" s="119"/>
      <c r="F4" s="119"/>
      <c r="G4" s="119"/>
      <c r="H4" s="119"/>
      <c r="I4" s="119"/>
      <c r="J4" s="119"/>
      <c r="K4" s="119"/>
    </row>
    <row r="5" spans="2:11" s="9" customFormat="1" ht="15" customHeight="1" x14ac:dyDescent="0.3">
      <c r="B5" s="119" t="s">
        <v>339</v>
      </c>
      <c r="C5" s="119"/>
      <c r="D5" s="119"/>
      <c r="E5" s="119"/>
      <c r="F5" s="119"/>
      <c r="G5" s="119"/>
      <c r="H5" s="119"/>
      <c r="I5" s="119"/>
      <c r="J5" s="119"/>
      <c r="K5" s="119"/>
    </row>
    <row r="6" spans="2:11" s="9" customFormat="1" ht="15" customHeight="1" x14ac:dyDescent="0.3">
      <c r="B6" s="121" t="s">
        <v>1</v>
      </c>
      <c r="C6" s="121"/>
      <c r="D6" s="121"/>
      <c r="E6" s="121"/>
      <c r="F6" s="121"/>
      <c r="G6" s="121"/>
      <c r="H6" s="121"/>
      <c r="I6" s="121"/>
      <c r="J6" s="121"/>
      <c r="K6" s="121"/>
    </row>
    <row r="7" spans="2:11" s="7" customFormat="1" ht="15" customHeight="1" x14ac:dyDescent="0.3">
      <c r="B7" s="45" t="s">
        <v>2</v>
      </c>
      <c r="C7" s="45"/>
      <c r="D7" s="45"/>
      <c r="E7" s="45"/>
      <c r="F7" s="45"/>
      <c r="G7" s="45"/>
      <c r="H7" s="45"/>
      <c r="I7" s="45"/>
      <c r="J7" s="45"/>
      <c r="K7" s="45"/>
    </row>
    <row r="8" spans="2:11" s="7" customFormat="1" ht="15" customHeight="1" x14ac:dyDescent="0.3">
      <c r="B8" s="13"/>
      <c r="C8" s="10"/>
      <c r="E8" s="11"/>
      <c r="F8" s="11"/>
      <c r="G8" s="11"/>
      <c r="H8" s="11"/>
      <c r="I8" s="11"/>
      <c r="J8" s="11"/>
      <c r="K8" s="12"/>
    </row>
    <row r="9" spans="2:11" s="9" customFormat="1" x14ac:dyDescent="0.3">
      <c r="B9" s="14"/>
      <c r="C9" s="46" t="s">
        <v>3</v>
      </c>
      <c r="D9" s="46" t="s">
        <v>4</v>
      </c>
      <c r="E9" s="46" t="s">
        <v>5</v>
      </c>
      <c r="F9" s="46" t="s">
        <v>6</v>
      </c>
      <c r="G9" s="46" t="s">
        <v>7</v>
      </c>
      <c r="H9" s="46" t="s">
        <v>8</v>
      </c>
      <c r="I9" s="46" t="s">
        <v>9</v>
      </c>
      <c r="J9" s="46" t="s">
        <v>10</v>
      </c>
      <c r="K9" s="46" t="s">
        <v>11</v>
      </c>
    </row>
    <row r="10" spans="2:11" ht="39.6" x14ac:dyDescent="0.3">
      <c r="B10" s="15">
        <v>1</v>
      </c>
      <c r="C10" s="16" t="s">
        <v>340</v>
      </c>
      <c r="D10" s="17" t="s">
        <v>13</v>
      </c>
      <c r="E10" s="18" t="s">
        <v>14</v>
      </c>
      <c r="F10" s="18" t="s">
        <v>15</v>
      </c>
      <c r="G10" s="18" t="s">
        <v>16</v>
      </c>
      <c r="H10" s="47" t="s">
        <v>17</v>
      </c>
      <c r="I10" s="47" t="s">
        <v>18</v>
      </c>
      <c r="J10" s="47" t="s">
        <v>19</v>
      </c>
      <c r="K10" s="18" t="s">
        <v>20</v>
      </c>
    </row>
    <row r="11" spans="2:11" x14ac:dyDescent="0.3">
      <c r="B11" s="15">
        <v>2</v>
      </c>
      <c r="C11" s="63" t="s">
        <v>21</v>
      </c>
      <c r="D11" s="50" t="s">
        <v>64</v>
      </c>
      <c r="E11" s="64">
        <v>0</v>
      </c>
      <c r="F11" s="64">
        <v>0</v>
      </c>
      <c r="G11" s="64">
        <v>0</v>
      </c>
      <c r="H11" s="65">
        <v>0</v>
      </c>
      <c r="I11" s="66">
        <v>0</v>
      </c>
      <c r="J11" s="66">
        <v>0</v>
      </c>
      <c r="K11" s="34">
        <f>IFERROR(G11/F11,0)</f>
        <v>0</v>
      </c>
    </row>
    <row r="12" spans="2:11" s="23" customFormat="1" ht="12" customHeight="1" x14ac:dyDescent="0.3">
      <c r="B12" s="15">
        <v>3</v>
      </c>
      <c r="C12" s="63" t="s">
        <v>37</v>
      </c>
      <c r="D12" s="50" t="s">
        <v>78</v>
      </c>
      <c r="E12" s="51">
        <v>1095000</v>
      </c>
      <c r="F12" s="51">
        <v>1478757</v>
      </c>
      <c r="G12" s="51">
        <v>1478757</v>
      </c>
      <c r="H12" s="51">
        <v>1478757</v>
      </c>
      <c r="I12" s="33">
        <f t="shared" ref="I12:J12" si="0">SUM(I13:I25)</f>
        <v>0</v>
      </c>
      <c r="J12" s="33">
        <f t="shared" si="0"/>
        <v>0</v>
      </c>
      <c r="K12" s="34">
        <f>IFERROR(G12/F12,0)</f>
        <v>1</v>
      </c>
    </row>
    <row r="13" spans="2:11" s="23" customFormat="1" ht="12" customHeight="1" x14ac:dyDescent="0.3">
      <c r="B13" s="15">
        <v>4</v>
      </c>
      <c r="C13" s="20" t="s">
        <v>79</v>
      </c>
      <c r="D13" s="21" t="s">
        <v>80</v>
      </c>
      <c r="E13" s="52">
        <v>0</v>
      </c>
      <c r="F13" s="52">
        <v>0</v>
      </c>
      <c r="G13" s="52">
        <v>0</v>
      </c>
      <c r="H13" s="52">
        <v>0</v>
      </c>
      <c r="I13" s="35">
        <v>0</v>
      </c>
      <c r="J13" s="35">
        <v>0</v>
      </c>
      <c r="K13" s="36">
        <f t="shared" ref="K13:K61" si="1">IFERROR(G13/F13,0)</f>
        <v>0</v>
      </c>
    </row>
    <row r="14" spans="2:11" s="23" customFormat="1" x14ac:dyDescent="0.3">
      <c r="B14" s="15">
        <v>5</v>
      </c>
      <c r="C14" s="20" t="s">
        <v>81</v>
      </c>
      <c r="D14" s="21" t="s">
        <v>82</v>
      </c>
      <c r="E14" s="52">
        <v>0</v>
      </c>
      <c r="F14" s="52">
        <v>0</v>
      </c>
      <c r="G14" s="52">
        <v>0</v>
      </c>
      <c r="H14" s="52">
        <v>0</v>
      </c>
      <c r="I14" s="35">
        <v>0</v>
      </c>
      <c r="J14" s="35">
        <v>0</v>
      </c>
      <c r="K14" s="36">
        <f t="shared" si="1"/>
        <v>0</v>
      </c>
    </row>
    <row r="15" spans="2:11" s="23" customFormat="1" ht="12" customHeight="1" x14ac:dyDescent="0.3">
      <c r="B15" s="15">
        <v>6</v>
      </c>
      <c r="C15" s="20" t="s">
        <v>83</v>
      </c>
      <c r="D15" s="21" t="s">
        <v>84</v>
      </c>
      <c r="E15" s="52">
        <v>0</v>
      </c>
      <c r="F15" s="52">
        <v>0</v>
      </c>
      <c r="G15" s="52">
        <v>0</v>
      </c>
      <c r="H15" s="52">
        <v>0</v>
      </c>
      <c r="I15" s="35">
        <v>0</v>
      </c>
      <c r="J15" s="35">
        <v>0</v>
      </c>
      <c r="K15" s="36">
        <f t="shared" si="1"/>
        <v>0</v>
      </c>
    </row>
    <row r="16" spans="2:11" s="23" customFormat="1" ht="12" customHeight="1" x14ac:dyDescent="0.3">
      <c r="B16" s="15">
        <v>7</v>
      </c>
      <c r="C16" s="20" t="s">
        <v>85</v>
      </c>
      <c r="D16" s="21" t="s">
        <v>86</v>
      </c>
      <c r="E16" s="52">
        <v>0</v>
      </c>
      <c r="F16" s="52">
        <v>0</v>
      </c>
      <c r="G16" s="52">
        <v>0</v>
      </c>
      <c r="H16" s="52">
        <v>0</v>
      </c>
      <c r="I16" s="35">
        <v>0</v>
      </c>
      <c r="J16" s="35">
        <v>0</v>
      </c>
      <c r="K16" s="36">
        <f t="shared" si="1"/>
        <v>0</v>
      </c>
    </row>
    <row r="17" spans="2:11" s="23" customFormat="1" ht="12" customHeight="1" x14ac:dyDescent="0.3">
      <c r="B17" s="15">
        <v>8</v>
      </c>
      <c r="C17" s="20" t="s">
        <v>87</v>
      </c>
      <c r="D17" s="21" t="s">
        <v>88</v>
      </c>
      <c r="E17" s="52">
        <v>1080000</v>
      </c>
      <c r="F17" s="52">
        <v>1080000</v>
      </c>
      <c r="G17" s="52">
        <v>852200</v>
      </c>
      <c r="H17" s="52">
        <v>852200</v>
      </c>
      <c r="I17" s="35">
        <v>0</v>
      </c>
      <c r="J17" s="35">
        <v>0</v>
      </c>
      <c r="K17" s="36">
        <f t="shared" si="1"/>
        <v>0.78907407407407404</v>
      </c>
    </row>
    <row r="18" spans="2:11" s="23" customFormat="1" ht="12" customHeight="1" x14ac:dyDescent="0.3">
      <c r="B18" s="15">
        <v>9</v>
      </c>
      <c r="C18" s="20" t="s">
        <v>89</v>
      </c>
      <c r="D18" s="21" t="s">
        <v>90</v>
      </c>
      <c r="E18" s="52">
        <v>0</v>
      </c>
      <c r="F18" s="52">
        <v>0</v>
      </c>
      <c r="G18" s="52">
        <v>0</v>
      </c>
      <c r="H18" s="52">
        <v>0</v>
      </c>
      <c r="I18" s="35">
        <v>0</v>
      </c>
      <c r="J18" s="35">
        <v>0</v>
      </c>
      <c r="K18" s="36">
        <f t="shared" si="1"/>
        <v>0</v>
      </c>
    </row>
    <row r="19" spans="2:11" ht="12" customHeight="1" x14ac:dyDescent="0.3">
      <c r="B19" s="15">
        <v>10</v>
      </c>
      <c r="C19" s="20" t="s">
        <v>91</v>
      </c>
      <c r="D19" s="21" t="s">
        <v>92</v>
      </c>
      <c r="E19" s="52">
        <v>0</v>
      </c>
      <c r="F19" s="52">
        <v>0</v>
      </c>
      <c r="G19" s="52">
        <v>0</v>
      </c>
      <c r="H19" s="52">
        <v>0</v>
      </c>
      <c r="I19" s="35">
        <v>0</v>
      </c>
      <c r="J19" s="35">
        <v>0</v>
      </c>
      <c r="K19" s="36">
        <f t="shared" si="1"/>
        <v>0</v>
      </c>
    </row>
    <row r="20" spans="2:11" ht="12" customHeight="1" x14ac:dyDescent="0.3">
      <c r="B20" s="15">
        <v>11</v>
      </c>
      <c r="C20" s="20" t="s">
        <v>93</v>
      </c>
      <c r="D20" s="21" t="s">
        <v>94</v>
      </c>
      <c r="E20" s="52">
        <v>0</v>
      </c>
      <c r="F20" s="52">
        <v>0</v>
      </c>
      <c r="G20" s="52">
        <v>0</v>
      </c>
      <c r="H20" s="52">
        <v>0</v>
      </c>
      <c r="I20" s="35">
        <v>0</v>
      </c>
      <c r="J20" s="35">
        <v>0</v>
      </c>
      <c r="K20" s="36">
        <f t="shared" si="1"/>
        <v>0</v>
      </c>
    </row>
    <row r="21" spans="2:11" ht="12" customHeight="1" x14ac:dyDescent="0.3">
      <c r="B21" s="15">
        <v>12</v>
      </c>
      <c r="C21" s="20" t="s">
        <v>95</v>
      </c>
      <c r="D21" s="21" t="s">
        <v>96</v>
      </c>
      <c r="E21" s="52">
        <v>0</v>
      </c>
      <c r="F21" s="52">
        <v>596</v>
      </c>
      <c r="G21" s="52">
        <v>2735</v>
      </c>
      <c r="H21" s="52">
        <v>2735</v>
      </c>
      <c r="I21" s="35">
        <v>0</v>
      </c>
      <c r="J21" s="35">
        <v>0</v>
      </c>
      <c r="K21" s="36">
        <f t="shared" si="1"/>
        <v>4.5889261744966445</v>
      </c>
    </row>
    <row r="22" spans="2:11" ht="12" customHeight="1" x14ac:dyDescent="0.3">
      <c r="B22" s="15">
        <v>13</v>
      </c>
      <c r="C22" s="20" t="s">
        <v>97</v>
      </c>
      <c r="D22" s="21" t="s">
        <v>98</v>
      </c>
      <c r="E22" s="52">
        <v>0</v>
      </c>
      <c r="F22" s="52">
        <v>0</v>
      </c>
      <c r="G22" s="52">
        <v>0</v>
      </c>
      <c r="H22" s="52">
        <v>0</v>
      </c>
      <c r="I22" s="35">
        <v>0</v>
      </c>
      <c r="J22" s="35">
        <v>0</v>
      </c>
      <c r="K22" s="36">
        <f t="shared" si="1"/>
        <v>0</v>
      </c>
    </row>
    <row r="23" spans="2:11" ht="12" customHeight="1" x14ac:dyDescent="0.3">
      <c r="B23" s="15">
        <v>14</v>
      </c>
      <c r="C23" s="20" t="s">
        <v>99</v>
      </c>
      <c r="D23" s="21" t="s">
        <v>100</v>
      </c>
      <c r="E23" s="52">
        <v>0</v>
      </c>
      <c r="F23" s="52">
        <v>0</v>
      </c>
      <c r="G23" s="52">
        <v>0</v>
      </c>
      <c r="H23" s="52">
        <v>0</v>
      </c>
      <c r="I23" s="35">
        <v>0</v>
      </c>
      <c r="J23" s="35">
        <v>0</v>
      </c>
      <c r="K23" s="36">
        <f t="shared" si="1"/>
        <v>0</v>
      </c>
    </row>
    <row r="24" spans="2:11" s="23" customFormat="1" ht="12" customHeight="1" x14ac:dyDescent="0.3">
      <c r="B24" s="15">
        <v>15</v>
      </c>
      <c r="C24" s="20" t="s">
        <v>101</v>
      </c>
      <c r="D24" s="21" t="s">
        <v>102</v>
      </c>
      <c r="E24" s="52">
        <v>0</v>
      </c>
      <c r="F24" s="52">
        <v>0</v>
      </c>
      <c r="G24" s="52">
        <v>0</v>
      </c>
      <c r="H24" s="52">
        <v>0</v>
      </c>
      <c r="I24" s="35">
        <v>0</v>
      </c>
      <c r="J24" s="35">
        <v>0</v>
      </c>
      <c r="K24" s="36">
        <f t="shared" si="1"/>
        <v>0</v>
      </c>
    </row>
    <row r="25" spans="2:11" ht="12" customHeight="1" x14ac:dyDescent="0.3">
      <c r="B25" s="15">
        <v>16</v>
      </c>
      <c r="C25" s="20" t="s">
        <v>103</v>
      </c>
      <c r="D25" s="21" t="s">
        <v>104</v>
      </c>
      <c r="E25" s="52">
        <v>15000</v>
      </c>
      <c r="F25" s="52">
        <v>398161</v>
      </c>
      <c r="G25" s="52">
        <v>623822</v>
      </c>
      <c r="H25" s="52">
        <v>623822</v>
      </c>
      <c r="I25" s="35">
        <v>0</v>
      </c>
      <c r="J25" s="35">
        <v>0</v>
      </c>
      <c r="K25" s="36">
        <f t="shared" si="1"/>
        <v>1.5667581706897462</v>
      </c>
    </row>
    <row r="26" spans="2:11" ht="12" customHeight="1" x14ac:dyDescent="0.3">
      <c r="B26" s="15">
        <v>17</v>
      </c>
      <c r="C26" s="63" t="s">
        <v>50</v>
      </c>
      <c r="D26" s="50" t="s">
        <v>38</v>
      </c>
      <c r="E26" s="51">
        <v>0</v>
      </c>
      <c r="F26" s="51">
        <v>0</v>
      </c>
      <c r="G26" s="51">
        <v>0</v>
      </c>
      <c r="H26" s="51">
        <v>0</v>
      </c>
      <c r="I26" s="33">
        <f t="shared" ref="I26:J26" si="2">SUM(I27:I31)</f>
        <v>0</v>
      </c>
      <c r="J26" s="33">
        <f t="shared" si="2"/>
        <v>0</v>
      </c>
      <c r="K26" s="34">
        <f t="shared" si="1"/>
        <v>0</v>
      </c>
    </row>
    <row r="27" spans="2:11" ht="12" customHeight="1" x14ac:dyDescent="0.3">
      <c r="B27" s="15">
        <v>18</v>
      </c>
      <c r="C27" s="20" t="s">
        <v>39</v>
      </c>
      <c r="D27" s="21" t="s">
        <v>40</v>
      </c>
      <c r="E27" s="52">
        <v>0</v>
      </c>
      <c r="F27" s="52">
        <v>0</v>
      </c>
      <c r="G27" s="52">
        <v>0</v>
      </c>
      <c r="H27" s="52">
        <v>0</v>
      </c>
      <c r="I27" s="35">
        <v>0</v>
      </c>
      <c r="J27" s="35">
        <v>0</v>
      </c>
      <c r="K27" s="36">
        <f t="shared" si="1"/>
        <v>0</v>
      </c>
    </row>
    <row r="28" spans="2:11" ht="12" customHeight="1" x14ac:dyDescent="0.3">
      <c r="B28" s="15">
        <v>19</v>
      </c>
      <c r="C28" s="20" t="s">
        <v>41</v>
      </c>
      <c r="D28" s="21" t="s">
        <v>42</v>
      </c>
      <c r="E28" s="52">
        <v>0</v>
      </c>
      <c r="F28" s="52">
        <v>0</v>
      </c>
      <c r="G28" s="52">
        <v>0</v>
      </c>
      <c r="H28" s="52">
        <v>0</v>
      </c>
      <c r="I28" s="35">
        <v>0</v>
      </c>
      <c r="J28" s="35">
        <v>0</v>
      </c>
      <c r="K28" s="36">
        <f t="shared" si="1"/>
        <v>0</v>
      </c>
    </row>
    <row r="29" spans="2:11" ht="12" customHeight="1" x14ac:dyDescent="0.3">
      <c r="B29" s="15">
        <v>20</v>
      </c>
      <c r="C29" s="20" t="s">
        <v>43</v>
      </c>
      <c r="D29" s="21" t="s">
        <v>44</v>
      </c>
      <c r="E29" s="52">
        <v>0</v>
      </c>
      <c r="F29" s="52">
        <v>0</v>
      </c>
      <c r="G29" s="52">
        <v>0</v>
      </c>
      <c r="H29" s="52">
        <v>0</v>
      </c>
      <c r="I29" s="35">
        <v>0</v>
      </c>
      <c r="J29" s="35">
        <v>0</v>
      </c>
      <c r="K29" s="36">
        <f t="shared" si="1"/>
        <v>0</v>
      </c>
    </row>
    <row r="30" spans="2:11" ht="12" customHeight="1" x14ac:dyDescent="0.3">
      <c r="B30" s="15">
        <v>21</v>
      </c>
      <c r="C30" s="20" t="s">
        <v>45</v>
      </c>
      <c r="D30" s="21" t="s">
        <v>46</v>
      </c>
      <c r="E30" s="52">
        <v>0</v>
      </c>
      <c r="F30" s="52">
        <v>0</v>
      </c>
      <c r="G30" s="52">
        <v>0</v>
      </c>
      <c r="H30" s="52">
        <v>0</v>
      </c>
      <c r="I30" s="35">
        <v>0</v>
      </c>
      <c r="J30" s="35">
        <v>0</v>
      </c>
      <c r="K30" s="36">
        <f t="shared" si="1"/>
        <v>0</v>
      </c>
    </row>
    <row r="31" spans="2:11" ht="12" customHeight="1" x14ac:dyDescent="0.3">
      <c r="B31" s="15">
        <v>22</v>
      </c>
      <c r="C31" s="20" t="s">
        <v>47</v>
      </c>
      <c r="D31" s="21" t="s">
        <v>48</v>
      </c>
      <c r="E31" s="52">
        <v>0</v>
      </c>
      <c r="F31" s="52">
        <v>0</v>
      </c>
      <c r="G31" s="52">
        <v>0</v>
      </c>
      <c r="H31" s="52">
        <v>0</v>
      </c>
      <c r="I31" s="35">
        <v>0</v>
      </c>
      <c r="J31" s="35">
        <v>0</v>
      </c>
      <c r="K31" s="36">
        <f t="shared" si="1"/>
        <v>0</v>
      </c>
    </row>
    <row r="32" spans="2:11" ht="12" customHeight="1" x14ac:dyDescent="0.3">
      <c r="B32" s="15">
        <v>23</v>
      </c>
      <c r="C32" s="20" t="s">
        <v>47</v>
      </c>
      <c r="D32" s="21" t="s">
        <v>49</v>
      </c>
      <c r="E32" s="35"/>
      <c r="F32" s="35"/>
      <c r="G32" s="35"/>
      <c r="H32" s="35">
        <f t="shared" ref="H32" si="3">G32-I32-J32</f>
        <v>0</v>
      </c>
      <c r="I32" s="35">
        <v>0</v>
      </c>
      <c r="J32" s="35">
        <v>0</v>
      </c>
      <c r="K32" s="36">
        <f t="shared" si="1"/>
        <v>0</v>
      </c>
    </row>
    <row r="33" spans="2:11" ht="12" customHeight="1" x14ac:dyDescent="0.3">
      <c r="B33" s="15">
        <v>24</v>
      </c>
      <c r="C33" s="63" t="s">
        <v>221</v>
      </c>
      <c r="D33" s="50" t="s">
        <v>51</v>
      </c>
      <c r="E33" s="51">
        <v>0</v>
      </c>
      <c r="F33" s="51">
        <v>0</v>
      </c>
      <c r="G33" s="51">
        <v>0</v>
      </c>
      <c r="H33" s="51">
        <v>0</v>
      </c>
      <c r="I33" s="33">
        <f t="shared" ref="I33:J33" si="4">SUM(I34:I38)</f>
        <v>0</v>
      </c>
      <c r="J33" s="33">
        <f t="shared" si="4"/>
        <v>0</v>
      </c>
      <c r="K33" s="34">
        <f t="shared" si="1"/>
        <v>0</v>
      </c>
    </row>
    <row r="34" spans="2:11" ht="12" customHeight="1" x14ac:dyDescent="0.3">
      <c r="B34" s="15">
        <v>25</v>
      </c>
      <c r="C34" s="20" t="s">
        <v>52</v>
      </c>
      <c r="D34" s="21" t="s">
        <v>53</v>
      </c>
      <c r="E34" s="52">
        <v>0</v>
      </c>
      <c r="F34" s="52">
        <v>0</v>
      </c>
      <c r="G34" s="52">
        <v>0</v>
      </c>
      <c r="H34" s="52">
        <v>0</v>
      </c>
      <c r="I34" s="35">
        <v>0</v>
      </c>
      <c r="J34" s="35">
        <v>0</v>
      </c>
      <c r="K34" s="36">
        <f t="shared" si="1"/>
        <v>0</v>
      </c>
    </row>
    <row r="35" spans="2:11" ht="12" customHeight="1" x14ac:dyDescent="0.3">
      <c r="B35" s="15">
        <v>26</v>
      </c>
      <c r="C35" s="20" t="s">
        <v>54</v>
      </c>
      <c r="D35" s="21" t="s">
        <v>55</v>
      </c>
      <c r="E35" s="52">
        <v>0</v>
      </c>
      <c r="F35" s="52">
        <v>0</v>
      </c>
      <c r="G35" s="52">
        <v>0</v>
      </c>
      <c r="H35" s="52">
        <v>0</v>
      </c>
      <c r="I35" s="35">
        <v>0</v>
      </c>
      <c r="J35" s="35">
        <v>0</v>
      </c>
      <c r="K35" s="36">
        <f t="shared" si="1"/>
        <v>0</v>
      </c>
    </row>
    <row r="36" spans="2:11" ht="12" customHeight="1" x14ac:dyDescent="0.3">
      <c r="B36" s="15">
        <v>27</v>
      </c>
      <c r="C36" s="20" t="s">
        <v>56</v>
      </c>
      <c r="D36" s="21" t="s">
        <v>57</v>
      </c>
      <c r="E36" s="52">
        <v>0</v>
      </c>
      <c r="F36" s="52">
        <v>0</v>
      </c>
      <c r="G36" s="52">
        <v>0</v>
      </c>
      <c r="H36" s="52">
        <v>0</v>
      </c>
      <c r="I36" s="35">
        <v>0</v>
      </c>
      <c r="J36" s="35">
        <v>0</v>
      </c>
      <c r="K36" s="36">
        <f t="shared" si="1"/>
        <v>0</v>
      </c>
    </row>
    <row r="37" spans="2:11" ht="12" customHeight="1" x14ac:dyDescent="0.3">
      <c r="B37" s="15">
        <v>28</v>
      </c>
      <c r="C37" s="20" t="s">
        <v>58</v>
      </c>
      <c r="D37" s="21" t="s">
        <v>59</v>
      </c>
      <c r="E37" s="52">
        <v>0</v>
      </c>
      <c r="F37" s="52">
        <v>0</v>
      </c>
      <c r="G37" s="52">
        <v>0</v>
      </c>
      <c r="H37" s="52">
        <v>0</v>
      </c>
      <c r="I37" s="35">
        <v>0</v>
      </c>
      <c r="J37" s="35">
        <v>0</v>
      </c>
      <c r="K37" s="36">
        <f t="shared" si="1"/>
        <v>0</v>
      </c>
    </row>
    <row r="38" spans="2:11" ht="12" customHeight="1" x14ac:dyDescent="0.3">
      <c r="B38" s="15">
        <v>29</v>
      </c>
      <c r="C38" s="20" t="s">
        <v>60</v>
      </c>
      <c r="D38" s="21" t="s">
        <v>61</v>
      </c>
      <c r="E38" s="52">
        <v>0</v>
      </c>
      <c r="F38" s="52">
        <v>0</v>
      </c>
      <c r="G38" s="52">
        <v>0</v>
      </c>
      <c r="H38" s="52">
        <v>0</v>
      </c>
      <c r="I38" s="35">
        <v>0</v>
      </c>
      <c r="J38" s="35">
        <v>0</v>
      </c>
      <c r="K38" s="36">
        <f t="shared" si="1"/>
        <v>0</v>
      </c>
    </row>
    <row r="39" spans="2:11" ht="12" customHeight="1" x14ac:dyDescent="0.3">
      <c r="B39" s="15">
        <v>30</v>
      </c>
      <c r="C39" s="20" t="s">
        <v>60</v>
      </c>
      <c r="D39" s="21" t="s">
        <v>62</v>
      </c>
      <c r="E39" s="35"/>
      <c r="F39" s="35"/>
      <c r="G39" s="35"/>
      <c r="H39" s="35">
        <f t="shared" ref="H39" si="5">G39-I39-J39</f>
        <v>0</v>
      </c>
      <c r="I39" s="35">
        <v>0</v>
      </c>
      <c r="J39" s="35">
        <v>0</v>
      </c>
      <c r="K39" s="36">
        <f t="shared" si="1"/>
        <v>0</v>
      </c>
    </row>
    <row r="40" spans="2:11" ht="12" customHeight="1" x14ac:dyDescent="0.3">
      <c r="B40" s="15">
        <v>31</v>
      </c>
      <c r="C40" s="63" t="s">
        <v>77</v>
      </c>
      <c r="D40" s="50" t="s">
        <v>106</v>
      </c>
      <c r="E40" s="51">
        <v>0</v>
      </c>
      <c r="F40" s="51">
        <v>0</v>
      </c>
      <c r="G40" s="51">
        <v>0</v>
      </c>
      <c r="H40" s="51">
        <v>0</v>
      </c>
      <c r="I40" s="33">
        <f t="shared" ref="I40:J40" si="6">SUM(I41:I43)</f>
        <v>0</v>
      </c>
      <c r="J40" s="33">
        <f t="shared" si="6"/>
        <v>0</v>
      </c>
      <c r="K40" s="34">
        <f t="shared" si="1"/>
        <v>0</v>
      </c>
    </row>
    <row r="41" spans="2:11" ht="12" customHeight="1" x14ac:dyDescent="0.3">
      <c r="B41" s="15">
        <v>32</v>
      </c>
      <c r="C41" s="20" t="s">
        <v>107</v>
      </c>
      <c r="D41" s="21" t="s">
        <v>108</v>
      </c>
      <c r="E41" s="52">
        <v>0</v>
      </c>
      <c r="F41" s="52">
        <v>0</v>
      </c>
      <c r="G41" s="52">
        <v>0</v>
      </c>
      <c r="H41" s="52">
        <v>0</v>
      </c>
      <c r="I41" s="35">
        <v>0</v>
      </c>
      <c r="J41" s="35">
        <v>0</v>
      </c>
      <c r="K41" s="36">
        <f t="shared" si="1"/>
        <v>0</v>
      </c>
    </row>
    <row r="42" spans="2:11" ht="12" customHeight="1" x14ac:dyDescent="0.3">
      <c r="B42" s="15">
        <v>33</v>
      </c>
      <c r="C42" s="20" t="s">
        <v>109</v>
      </c>
      <c r="D42" s="21" t="s">
        <v>110</v>
      </c>
      <c r="E42" s="52">
        <v>0</v>
      </c>
      <c r="F42" s="52">
        <v>0</v>
      </c>
      <c r="G42" s="52">
        <v>0</v>
      </c>
      <c r="H42" s="52">
        <v>0</v>
      </c>
      <c r="I42" s="35">
        <v>0</v>
      </c>
      <c r="J42" s="35">
        <v>0</v>
      </c>
      <c r="K42" s="36">
        <f t="shared" si="1"/>
        <v>0</v>
      </c>
    </row>
    <row r="43" spans="2:11" ht="12" customHeight="1" x14ac:dyDescent="0.3">
      <c r="B43" s="15">
        <v>34</v>
      </c>
      <c r="C43" s="20" t="s">
        <v>111</v>
      </c>
      <c r="D43" s="21" t="s">
        <v>112</v>
      </c>
      <c r="E43" s="52">
        <v>0</v>
      </c>
      <c r="F43" s="52">
        <v>0</v>
      </c>
      <c r="G43" s="52">
        <v>0</v>
      </c>
      <c r="H43" s="52">
        <v>0</v>
      </c>
      <c r="I43" s="35">
        <v>0</v>
      </c>
      <c r="J43" s="35">
        <v>0</v>
      </c>
      <c r="K43" s="36">
        <f t="shared" si="1"/>
        <v>0</v>
      </c>
    </row>
    <row r="44" spans="2:11" ht="12" customHeight="1" x14ac:dyDescent="0.3">
      <c r="B44" s="15">
        <v>35</v>
      </c>
      <c r="C44" s="63" t="s">
        <v>105</v>
      </c>
      <c r="D44" s="50" t="s">
        <v>118</v>
      </c>
      <c r="E44" s="51">
        <v>0</v>
      </c>
      <c r="F44" s="51">
        <v>0</v>
      </c>
      <c r="G44" s="51">
        <v>0</v>
      </c>
      <c r="H44" s="51">
        <v>0</v>
      </c>
      <c r="I44" s="33">
        <f t="shared" ref="I44:J44" si="7">SUM(I45:I49)</f>
        <v>0</v>
      </c>
      <c r="J44" s="33">
        <f t="shared" si="7"/>
        <v>0</v>
      </c>
      <c r="K44" s="34">
        <f t="shared" si="1"/>
        <v>0</v>
      </c>
    </row>
    <row r="45" spans="2:11" ht="12" customHeight="1" x14ac:dyDescent="0.3">
      <c r="B45" s="15">
        <v>36</v>
      </c>
      <c r="C45" s="20" t="s">
        <v>119</v>
      </c>
      <c r="D45" s="21" t="s">
        <v>120</v>
      </c>
      <c r="E45" s="52">
        <v>0</v>
      </c>
      <c r="F45" s="52">
        <v>0</v>
      </c>
      <c r="G45" s="52">
        <v>0</v>
      </c>
      <c r="H45" s="52">
        <v>0</v>
      </c>
      <c r="I45" s="35">
        <v>0</v>
      </c>
      <c r="J45" s="35">
        <v>0</v>
      </c>
      <c r="K45" s="36">
        <f t="shared" si="1"/>
        <v>0</v>
      </c>
    </row>
    <row r="46" spans="2:11" ht="12" customHeight="1" x14ac:dyDescent="0.3">
      <c r="B46" s="15">
        <v>37</v>
      </c>
      <c r="C46" s="20" t="s">
        <v>121</v>
      </c>
      <c r="D46" s="21" t="s">
        <v>122</v>
      </c>
      <c r="E46" s="52">
        <v>0</v>
      </c>
      <c r="F46" s="52">
        <v>0</v>
      </c>
      <c r="G46" s="52">
        <v>0</v>
      </c>
      <c r="H46" s="52">
        <v>0</v>
      </c>
      <c r="I46" s="35">
        <v>0</v>
      </c>
      <c r="J46" s="35">
        <v>0</v>
      </c>
      <c r="K46" s="36">
        <f t="shared" si="1"/>
        <v>0</v>
      </c>
    </row>
    <row r="47" spans="2:11" ht="12" customHeight="1" x14ac:dyDescent="0.3">
      <c r="B47" s="15">
        <v>38</v>
      </c>
      <c r="C47" s="20" t="s">
        <v>123</v>
      </c>
      <c r="D47" s="21" t="s">
        <v>124</v>
      </c>
      <c r="E47" s="52">
        <v>0</v>
      </c>
      <c r="F47" s="52">
        <v>0</v>
      </c>
      <c r="G47" s="52">
        <v>0</v>
      </c>
      <c r="H47" s="52">
        <v>0</v>
      </c>
      <c r="I47" s="35">
        <v>0</v>
      </c>
      <c r="J47" s="35">
        <v>0</v>
      </c>
      <c r="K47" s="36">
        <f t="shared" si="1"/>
        <v>0</v>
      </c>
    </row>
    <row r="48" spans="2:11" ht="12" customHeight="1" x14ac:dyDescent="0.3">
      <c r="B48" s="15">
        <v>39</v>
      </c>
      <c r="C48" s="20" t="s">
        <v>125</v>
      </c>
      <c r="D48" s="21" t="s">
        <v>126</v>
      </c>
      <c r="E48" s="52">
        <v>0</v>
      </c>
      <c r="F48" s="52">
        <v>0</v>
      </c>
      <c r="G48" s="52">
        <v>0</v>
      </c>
      <c r="H48" s="52">
        <v>0</v>
      </c>
      <c r="I48" s="35">
        <v>0</v>
      </c>
      <c r="J48" s="35">
        <v>0</v>
      </c>
      <c r="K48" s="36">
        <f t="shared" si="1"/>
        <v>0</v>
      </c>
    </row>
    <row r="49" spans="2:11" ht="12" customHeight="1" x14ac:dyDescent="0.3">
      <c r="B49" s="15">
        <v>40</v>
      </c>
      <c r="C49" s="20" t="s">
        <v>127</v>
      </c>
      <c r="D49" s="21" t="s">
        <v>128</v>
      </c>
      <c r="E49" s="52">
        <v>0</v>
      </c>
      <c r="F49" s="52">
        <v>0</v>
      </c>
      <c r="G49" s="52">
        <v>0</v>
      </c>
      <c r="H49" s="52">
        <v>0</v>
      </c>
      <c r="I49" s="35">
        <v>0</v>
      </c>
      <c r="J49" s="35">
        <v>0</v>
      </c>
      <c r="K49" s="36">
        <f t="shared" si="1"/>
        <v>0</v>
      </c>
    </row>
    <row r="50" spans="2:11" s="23" customFormat="1" ht="12" customHeight="1" x14ac:dyDescent="0.3">
      <c r="B50" s="15">
        <v>41</v>
      </c>
      <c r="C50" s="63" t="s">
        <v>251</v>
      </c>
      <c r="D50" s="50" t="s">
        <v>130</v>
      </c>
      <c r="E50" s="51">
        <v>0</v>
      </c>
      <c r="F50" s="51">
        <v>0</v>
      </c>
      <c r="G50" s="51">
        <v>0</v>
      </c>
      <c r="H50" s="51">
        <v>0</v>
      </c>
      <c r="I50" s="33">
        <f t="shared" ref="I50:J50" si="8">SUM(I51:I55)</f>
        <v>0</v>
      </c>
      <c r="J50" s="33">
        <f t="shared" si="8"/>
        <v>0</v>
      </c>
      <c r="K50" s="34">
        <f t="shared" si="1"/>
        <v>0</v>
      </c>
    </row>
    <row r="51" spans="2:11" s="23" customFormat="1" ht="12" customHeight="1" x14ac:dyDescent="0.3">
      <c r="B51" s="15">
        <v>42</v>
      </c>
      <c r="C51" s="20" t="s">
        <v>131</v>
      </c>
      <c r="D51" s="21" t="s">
        <v>132</v>
      </c>
      <c r="E51" s="52">
        <v>0</v>
      </c>
      <c r="F51" s="52">
        <v>0</v>
      </c>
      <c r="G51" s="52">
        <v>0</v>
      </c>
      <c r="H51" s="52">
        <v>0</v>
      </c>
      <c r="I51" s="35">
        <v>0</v>
      </c>
      <c r="J51" s="35">
        <v>0</v>
      </c>
      <c r="K51" s="36">
        <f t="shared" si="1"/>
        <v>0</v>
      </c>
    </row>
    <row r="52" spans="2:11" s="23" customFormat="1" ht="12" customHeight="1" x14ac:dyDescent="0.3">
      <c r="B52" s="15">
        <v>43</v>
      </c>
      <c r="C52" s="20" t="s">
        <v>133</v>
      </c>
      <c r="D52" s="21" t="s">
        <v>134</v>
      </c>
      <c r="E52" s="52">
        <v>0</v>
      </c>
      <c r="F52" s="52">
        <v>0</v>
      </c>
      <c r="G52" s="52">
        <v>0</v>
      </c>
      <c r="H52" s="52">
        <v>0</v>
      </c>
      <c r="I52" s="35">
        <v>0</v>
      </c>
      <c r="J52" s="35">
        <v>0</v>
      </c>
      <c r="K52" s="36">
        <f t="shared" si="1"/>
        <v>0</v>
      </c>
    </row>
    <row r="53" spans="2:11" s="23" customFormat="1" ht="12" customHeight="1" x14ac:dyDescent="0.3">
      <c r="B53" s="15">
        <v>44</v>
      </c>
      <c r="C53" s="20" t="s">
        <v>135</v>
      </c>
      <c r="D53" s="21" t="s">
        <v>136</v>
      </c>
      <c r="E53" s="52">
        <v>0</v>
      </c>
      <c r="F53" s="52">
        <v>0</v>
      </c>
      <c r="G53" s="52">
        <v>0</v>
      </c>
      <c r="H53" s="52">
        <v>0</v>
      </c>
      <c r="I53" s="35">
        <v>0</v>
      </c>
      <c r="J53" s="35">
        <v>0</v>
      </c>
      <c r="K53" s="36">
        <f t="shared" si="1"/>
        <v>0</v>
      </c>
    </row>
    <row r="54" spans="2:11" s="23" customFormat="1" ht="12" customHeight="1" x14ac:dyDescent="0.3">
      <c r="B54" s="15">
        <v>45</v>
      </c>
      <c r="C54" s="20" t="s">
        <v>137</v>
      </c>
      <c r="D54" s="21" t="s">
        <v>138</v>
      </c>
      <c r="E54" s="52">
        <v>0</v>
      </c>
      <c r="F54" s="52">
        <v>0</v>
      </c>
      <c r="G54" s="52">
        <v>0</v>
      </c>
      <c r="H54" s="52">
        <v>0</v>
      </c>
      <c r="I54" s="35">
        <v>0</v>
      </c>
      <c r="J54" s="35">
        <v>0</v>
      </c>
      <c r="K54" s="36">
        <f t="shared" si="1"/>
        <v>0</v>
      </c>
    </row>
    <row r="55" spans="2:11" s="23" customFormat="1" ht="12" customHeight="1" x14ac:dyDescent="0.3">
      <c r="B55" s="15">
        <v>46</v>
      </c>
      <c r="C55" s="20" t="s">
        <v>139</v>
      </c>
      <c r="D55" s="21" t="s">
        <v>140</v>
      </c>
      <c r="E55" s="52">
        <v>0</v>
      </c>
      <c r="F55" s="52">
        <v>0</v>
      </c>
      <c r="G55" s="52">
        <v>0</v>
      </c>
      <c r="H55" s="52">
        <v>0</v>
      </c>
      <c r="I55" s="35">
        <v>0</v>
      </c>
      <c r="J55" s="35">
        <v>0</v>
      </c>
      <c r="K55" s="36">
        <f t="shared" si="1"/>
        <v>0</v>
      </c>
    </row>
    <row r="56" spans="2:11" s="23" customFormat="1" ht="12" customHeight="1" x14ac:dyDescent="0.3">
      <c r="B56" s="15">
        <v>47</v>
      </c>
      <c r="C56" s="63" t="s">
        <v>129</v>
      </c>
      <c r="D56" s="50" t="s">
        <v>355</v>
      </c>
      <c r="E56" s="51">
        <v>1095000</v>
      </c>
      <c r="F56" s="51">
        <v>1478757</v>
      </c>
      <c r="G56" s="51">
        <v>1478757</v>
      </c>
      <c r="H56" s="51">
        <v>1478757</v>
      </c>
      <c r="I56" s="33">
        <f t="shared" ref="I56:J56" si="9">+I12+I26+I33+I40+I44+I50+I11</f>
        <v>0</v>
      </c>
      <c r="J56" s="33">
        <f t="shared" si="9"/>
        <v>0</v>
      </c>
      <c r="K56" s="34">
        <f t="shared" si="1"/>
        <v>1</v>
      </c>
    </row>
    <row r="57" spans="2:11" s="23" customFormat="1" ht="12" customHeight="1" x14ac:dyDescent="0.3">
      <c r="B57" s="15">
        <v>48</v>
      </c>
      <c r="C57" s="63" t="s">
        <v>141</v>
      </c>
      <c r="D57" s="50" t="s">
        <v>356</v>
      </c>
      <c r="E57" s="51">
        <v>241494318</v>
      </c>
      <c r="F57" s="51">
        <v>250920727</v>
      </c>
      <c r="G57" s="51">
        <v>249933469</v>
      </c>
      <c r="H57" s="51">
        <v>249933469</v>
      </c>
      <c r="I57" s="33">
        <f t="shared" ref="I57:J57" si="10">SUM(I58:I60)</f>
        <v>0</v>
      </c>
      <c r="J57" s="33">
        <f t="shared" si="10"/>
        <v>0</v>
      </c>
      <c r="K57" s="34">
        <f t="shared" si="1"/>
        <v>0.99606545855416717</v>
      </c>
    </row>
    <row r="58" spans="2:11" s="23" customFormat="1" ht="12" customHeight="1" x14ac:dyDescent="0.3">
      <c r="B58" s="15">
        <v>49</v>
      </c>
      <c r="C58" s="20" t="s">
        <v>163</v>
      </c>
      <c r="D58" s="21" t="s">
        <v>164</v>
      </c>
      <c r="E58" s="52">
        <v>267322</v>
      </c>
      <c r="F58" s="52">
        <v>304106</v>
      </c>
      <c r="G58" s="52">
        <v>304106</v>
      </c>
      <c r="H58" s="52">
        <v>304106</v>
      </c>
      <c r="I58" s="35">
        <v>0</v>
      </c>
      <c r="J58" s="35">
        <v>0</v>
      </c>
      <c r="K58" s="36">
        <f t="shared" si="1"/>
        <v>1</v>
      </c>
    </row>
    <row r="59" spans="2:11" ht="12" customHeight="1" x14ac:dyDescent="0.3">
      <c r="B59" s="15">
        <v>50</v>
      </c>
      <c r="C59" s="20" t="s">
        <v>165</v>
      </c>
      <c r="D59" s="21" t="s">
        <v>166</v>
      </c>
      <c r="E59" s="52">
        <v>0</v>
      </c>
      <c r="F59" s="52">
        <v>0</v>
      </c>
      <c r="G59" s="52">
        <v>0</v>
      </c>
      <c r="H59" s="52">
        <v>0</v>
      </c>
      <c r="I59" s="35">
        <v>0</v>
      </c>
      <c r="J59" s="35">
        <v>0</v>
      </c>
      <c r="K59" s="36">
        <f t="shared" si="1"/>
        <v>0</v>
      </c>
    </row>
    <row r="60" spans="2:11" ht="12" customHeight="1" x14ac:dyDescent="0.3">
      <c r="B60" s="15">
        <v>51</v>
      </c>
      <c r="C60" s="20" t="s">
        <v>344</v>
      </c>
      <c r="D60" s="21" t="s">
        <v>345</v>
      </c>
      <c r="E60" s="52">
        <v>241226996</v>
      </c>
      <c r="F60" s="52">
        <v>250616621</v>
      </c>
      <c r="G60" s="52">
        <v>249629363</v>
      </c>
      <c r="H60" s="52">
        <v>249629363</v>
      </c>
      <c r="I60" s="35">
        <v>0</v>
      </c>
      <c r="J60" s="35">
        <v>0</v>
      </c>
      <c r="K60" s="36">
        <f t="shared" si="1"/>
        <v>0.99606068425924554</v>
      </c>
    </row>
    <row r="61" spans="2:11" ht="12" customHeight="1" x14ac:dyDescent="0.3">
      <c r="B61" s="15">
        <v>52</v>
      </c>
      <c r="C61" s="17" t="s">
        <v>265</v>
      </c>
      <c r="D61" s="62" t="s">
        <v>357</v>
      </c>
      <c r="E61" s="51">
        <v>242589318</v>
      </c>
      <c r="F61" s="51">
        <v>252399484</v>
      </c>
      <c r="G61" s="51">
        <v>251412226</v>
      </c>
      <c r="H61" s="51">
        <v>251412226</v>
      </c>
      <c r="I61" s="33">
        <f t="shared" ref="I61:J61" si="11">+I56+I57</f>
        <v>0</v>
      </c>
      <c r="J61" s="33">
        <f t="shared" si="11"/>
        <v>0</v>
      </c>
      <c r="K61" s="34">
        <f t="shared" si="1"/>
        <v>0.99608851022849154</v>
      </c>
    </row>
    <row r="62" spans="2:11" s="29" customFormat="1" ht="14.4" x14ac:dyDescent="0.3">
      <c r="B62" s="57"/>
      <c r="C62" s="26"/>
      <c r="D62" s="27"/>
      <c r="E62" s="28"/>
      <c r="F62" s="28"/>
      <c r="G62" s="28"/>
      <c r="H62" s="28"/>
      <c r="I62" s="28"/>
      <c r="J62" s="28"/>
      <c r="K62" s="28"/>
    </row>
    <row r="63" spans="2:11" s="29" customFormat="1" ht="15.6" x14ac:dyDescent="0.3">
      <c r="B63" s="58" t="s">
        <v>195</v>
      </c>
      <c r="C63" s="26"/>
      <c r="D63" s="27"/>
      <c r="E63" s="28"/>
      <c r="F63" s="28"/>
      <c r="G63" s="28"/>
      <c r="H63" s="28"/>
      <c r="I63" s="28"/>
      <c r="J63" s="28"/>
      <c r="K63" s="28"/>
    </row>
    <row r="64" spans="2:11" s="29" customFormat="1" ht="14.4" x14ac:dyDescent="0.3">
      <c r="B64" s="57"/>
      <c r="C64" s="26"/>
      <c r="D64" s="27"/>
      <c r="E64" s="28"/>
      <c r="F64" s="28"/>
      <c r="G64" s="28"/>
      <c r="H64" s="28"/>
      <c r="I64" s="28"/>
      <c r="J64" s="28"/>
      <c r="K64" s="28"/>
    </row>
    <row r="65" spans="2:11" s="9" customFormat="1" x14ac:dyDescent="0.3">
      <c r="B65" s="14"/>
      <c r="C65" s="46" t="s">
        <v>3</v>
      </c>
      <c r="D65" s="46" t="s">
        <v>4</v>
      </c>
      <c r="E65" s="46" t="s">
        <v>5</v>
      </c>
      <c r="F65" s="46" t="s">
        <v>6</v>
      </c>
      <c r="G65" s="46" t="s">
        <v>7</v>
      </c>
      <c r="H65" s="46" t="s">
        <v>8</v>
      </c>
      <c r="I65" s="46" t="s">
        <v>9</v>
      </c>
      <c r="J65" s="46" t="s">
        <v>10</v>
      </c>
      <c r="K65" s="46" t="s">
        <v>11</v>
      </c>
    </row>
    <row r="66" spans="2:11" ht="39.6" x14ac:dyDescent="0.3">
      <c r="B66" s="15">
        <v>1</v>
      </c>
      <c r="C66" s="16" t="s">
        <v>340</v>
      </c>
      <c r="D66" s="17" t="s">
        <v>13</v>
      </c>
      <c r="E66" s="18" t="s">
        <v>14</v>
      </c>
      <c r="F66" s="18" t="s">
        <v>15</v>
      </c>
      <c r="G66" s="18" t="s">
        <v>16</v>
      </c>
      <c r="H66" s="47" t="s">
        <v>17</v>
      </c>
      <c r="I66" s="47" t="s">
        <v>18</v>
      </c>
      <c r="J66" s="47" t="s">
        <v>19</v>
      </c>
      <c r="K66" s="18" t="s">
        <v>20</v>
      </c>
    </row>
    <row r="67" spans="2:11" s="23" customFormat="1" ht="12" customHeight="1" x14ac:dyDescent="0.3">
      <c r="B67" s="15">
        <v>2</v>
      </c>
      <c r="C67" s="63" t="s">
        <v>21</v>
      </c>
      <c r="D67" s="50" t="s">
        <v>196</v>
      </c>
      <c r="E67" s="51">
        <v>242589318</v>
      </c>
      <c r="F67" s="51">
        <v>243030762</v>
      </c>
      <c r="G67" s="51">
        <v>241515260</v>
      </c>
      <c r="H67" s="51">
        <v>241515260</v>
      </c>
      <c r="I67" s="33">
        <f t="shared" ref="I67:J67" si="12">SUM(I68:I72)</f>
        <v>0</v>
      </c>
      <c r="J67" s="33">
        <f t="shared" si="12"/>
        <v>0</v>
      </c>
      <c r="K67" s="34">
        <f>IFERROR(G67/F67,0)</f>
        <v>0.99376415566684517</v>
      </c>
    </row>
    <row r="68" spans="2:11" ht="12" customHeight="1" x14ac:dyDescent="0.3">
      <c r="B68" s="15">
        <v>3</v>
      </c>
      <c r="C68" s="20" t="s">
        <v>197</v>
      </c>
      <c r="D68" s="59" t="s">
        <v>198</v>
      </c>
      <c r="E68" s="52">
        <v>184793806</v>
      </c>
      <c r="F68" s="52">
        <v>190845505</v>
      </c>
      <c r="G68" s="52">
        <v>190845505</v>
      </c>
      <c r="H68" s="52">
        <v>190845505</v>
      </c>
      <c r="I68" s="35">
        <v>0</v>
      </c>
      <c r="J68" s="35">
        <v>0</v>
      </c>
      <c r="K68" s="36">
        <f t="shared" ref="K68:K78" si="13">IFERROR(G68/F68,0)</f>
        <v>1</v>
      </c>
    </row>
    <row r="69" spans="2:11" ht="12" customHeight="1" x14ac:dyDescent="0.3">
      <c r="B69" s="15">
        <v>4</v>
      </c>
      <c r="C69" s="20" t="s">
        <v>199</v>
      </c>
      <c r="D69" s="59" t="s">
        <v>200</v>
      </c>
      <c r="E69" s="52">
        <v>24441915</v>
      </c>
      <c r="F69" s="52">
        <v>25461806</v>
      </c>
      <c r="G69" s="52">
        <v>25461806</v>
      </c>
      <c r="H69" s="52">
        <v>25461806</v>
      </c>
      <c r="I69" s="35">
        <v>0</v>
      </c>
      <c r="J69" s="35">
        <v>0</v>
      </c>
      <c r="K69" s="36">
        <f t="shared" si="13"/>
        <v>1</v>
      </c>
    </row>
    <row r="70" spans="2:11" ht="12" customHeight="1" x14ac:dyDescent="0.3">
      <c r="B70" s="15">
        <v>5</v>
      </c>
      <c r="C70" s="20" t="s">
        <v>201</v>
      </c>
      <c r="D70" s="59" t="s">
        <v>202</v>
      </c>
      <c r="E70" s="52">
        <v>33353597</v>
      </c>
      <c r="F70" s="52">
        <v>26723451</v>
      </c>
      <c r="G70" s="52">
        <v>25207949</v>
      </c>
      <c r="H70" s="52">
        <v>25207949</v>
      </c>
      <c r="I70" s="35">
        <v>0</v>
      </c>
      <c r="J70" s="35">
        <v>0</v>
      </c>
      <c r="K70" s="36">
        <f t="shared" si="13"/>
        <v>0.94328943518559782</v>
      </c>
    </row>
    <row r="71" spans="2:11" ht="12" customHeight="1" x14ac:dyDescent="0.3">
      <c r="B71" s="15">
        <v>6</v>
      </c>
      <c r="C71" s="20" t="s">
        <v>203</v>
      </c>
      <c r="D71" s="59" t="s">
        <v>204</v>
      </c>
      <c r="E71" s="52">
        <v>0</v>
      </c>
      <c r="F71" s="52">
        <v>0</v>
      </c>
      <c r="G71" s="52">
        <v>0</v>
      </c>
      <c r="H71" s="52">
        <v>0</v>
      </c>
      <c r="I71" s="35">
        <v>0</v>
      </c>
      <c r="J71" s="35">
        <v>0</v>
      </c>
      <c r="K71" s="36">
        <f t="shared" si="13"/>
        <v>0</v>
      </c>
    </row>
    <row r="72" spans="2:11" ht="12" customHeight="1" x14ac:dyDescent="0.3">
      <c r="B72" s="15">
        <v>7</v>
      </c>
      <c r="C72" s="20" t="s">
        <v>205</v>
      </c>
      <c r="D72" s="59" t="s">
        <v>206</v>
      </c>
      <c r="E72" s="52">
        <v>0</v>
      </c>
      <c r="F72" s="52">
        <v>0</v>
      </c>
      <c r="G72" s="52">
        <v>0</v>
      </c>
      <c r="H72" s="52">
        <v>0</v>
      </c>
      <c r="I72" s="35">
        <v>0</v>
      </c>
      <c r="J72" s="35">
        <v>0</v>
      </c>
      <c r="K72" s="36">
        <f t="shared" si="13"/>
        <v>0</v>
      </c>
    </row>
    <row r="73" spans="2:11" ht="12" customHeight="1" x14ac:dyDescent="0.3">
      <c r="B73" s="15">
        <v>8</v>
      </c>
      <c r="C73" s="63" t="s">
        <v>37</v>
      </c>
      <c r="D73" s="50" t="s">
        <v>211</v>
      </c>
      <c r="E73" s="51">
        <v>0</v>
      </c>
      <c r="F73" s="51">
        <v>9368722</v>
      </c>
      <c r="G73" s="51">
        <v>9368722</v>
      </c>
      <c r="H73" s="51">
        <v>9368722</v>
      </c>
      <c r="I73" s="33">
        <f t="shared" ref="I73:J73" si="14">SUM(I74:I76)</f>
        <v>0</v>
      </c>
      <c r="J73" s="33">
        <f t="shared" si="14"/>
        <v>0</v>
      </c>
      <c r="K73" s="34">
        <f t="shared" si="13"/>
        <v>1</v>
      </c>
    </row>
    <row r="74" spans="2:11" s="23" customFormat="1" ht="12" customHeight="1" x14ac:dyDescent="0.3">
      <c r="B74" s="15">
        <v>9</v>
      </c>
      <c r="C74" s="20" t="s">
        <v>212</v>
      </c>
      <c r="D74" s="59" t="s">
        <v>213</v>
      </c>
      <c r="E74" s="52">
        <v>0</v>
      </c>
      <c r="F74" s="52">
        <v>9368722</v>
      </c>
      <c r="G74" s="52">
        <v>9368722</v>
      </c>
      <c r="H74" s="52">
        <v>9368722</v>
      </c>
      <c r="I74" s="35">
        <v>0</v>
      </c>
      <c r="J74" s="35">
        <v>0</v>
      </c>
      <c r="K74" s="36">
        <f t="shared" si="13"/>
        <v>1</v>
      </c>
    </row>
    <row r="75" spans="2:11" ht="12" customHeight="1" x14ac:dyDescent="0.3">
      <c r="B75" s="15">
        <v>10</v>
      </c>
      <c r="C75" s="20" t="s">
        <v>215</v>
      </c>
      <c r="D75" s="59" t="s">
        <v>216</v>
      </c>
      <c r="E75" s="52">
        <v>0</v>
      </c>
      <c r="F75" s="52">
        <v>0</v>
      </c>
      <c r="G75" s="52">
        <v>0</v>
      </c>
      <c r="H75" s="52">
        <v>0</v>
      </c>
      <c r="I75" s="35">
        <v>0</v>
      </c>
      <c r="J75" s="35">
        <v>0</v>
      </c>
      <c r="K75" s="36">
        <f t="shared" si="13"/>
        <v>0</v>
      </c>
    </row>
    <row r="76" spans="2:11" ht="12" customHeight="1" x14ac:dyDescent="0.3">
      <c r="B76" s="15">
        <v>11</v>
      </c>
      <c r="C76" s="20" t="s">
        <v>218</v>
      </c>
      <c r="D76" s="21" t="s">
        <v>219</v>
      </c>
      <c r="E76" s="52">
        <v>0</v>
      </c>
      <c r="F76" s="52">
        <v>0</v>
      </c>
      <c r="G76" s="52">
        <v>0</v>
      </c>
      <c r="H76" s="52">
        <v>0</v>
      </c>
      <c r="I76" s="35">
        <v>0</v>
      </c>
      <c r="J76" s="35">
        <v>0</v>
      </c>
      <c r="K76" s="36">
        <f t="shared" si="13"/>
        <v>0</v>
      </c>
    </row>
    <row r="77" spans="2:11" ht="12" customHeight="1" x14ac:dyDescent="0.3">
      <c r="B77" s="15">
        <v>12</v>
      </c>
      <c r="C77" s="49" t="s">
        <v>50</v>
      </c>
      <c r="D77" s="43" t="s">
        <v>358</v>
      </c>
      <c r="E77" s="51">
        <v>0</v>
      </c>
      <c r="F77" s="51">
        <v>0</v>
      </c>
      <c r="G77" s="51">
        <v>0</v>
      </c>
      <c r="H77" s="51">
        <v>0</v>
      </c>
      <c r="I77" s="33">
        <v>0</v>
      </c>
      <c r="J77" s="33">
        <v>0</v>
      </c>
      <c r="K77" s="36">
        <f t="shared" si="13"/>
        <v>0</v>
      </c>
    </row>
    <row r="78" spans="2:11" ht="12" customHeight="1" x14ac:dyDescent="0.3">
      <c r="B78" s="15">
        <v>13</v>
      </c>
      <c r="C78" s="17" t="s">
        <v>221</v>
      </c>
      <c r="D78" s="62" t="s">
        <v>359</v>
      </c>
      <c r="E78" s="51">
        <v>242589318</v>
      </c>
      <c r="F78" s="51">
        <v>252399484</v>
      </c>
      <c r="G78" s="51">
        <v>250883982</v>
      </c>
      <c r="H78" s="51">
        <v>250883982</v>
      </c>
      <c r="I78" s="33">
        <f t="shared" ref="I78:J78" si="15">I67+I73+I77</f>
        <v>0</v>
      </c>
      <c r="J78" s="33">
        <f t="shared" si="15"/>
        <v>0</v>
      </c>
      <c r="K78" s="34">
        <f t="shared" si="13"/>
        <v>0.9939956216392265</v>
      </c>
    </row>
    <row r="79" spans="2:11" ht="4.2" customHeight="1" x14ac:dyDescent="0.3">
      <c r="B79" s="119"/>
      <c r="C79" s="119"/>
      <c r="D79" s="119"/>
      <c r="E79" s="119"/>
      <c r="F79" s="119"/>
      <c r="G79" s="119"/>
      <c r="H79" s="119"/>
      <c r="I79" s="119"/>
      <c r="J79" s="119"/>
      <c r="K79" s="119"/>
    </row>
  </sheetData>
  <mergeCells count="5">
    <mergeCell ref="B2:K2"/>
    <mergeCell ref="B4:K4"/>
    <mergeCell ref="B5:K5"/>
    <mergeCell ref="B6:K6"/>
    <mergeCell ref="B79:K79"/>
  </mergeCells>
  <pageMargins left="0.7" right="0.7" top="0.75" bottom="0.75" header="0.3" footer="0.3"/>
  <pageSetup paperSize="9" scale="61"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25</vt:i4>
      </vt:variant>
      <vt:variant>
        <vt:lpstr>Névvel ellátott tartományok</vt:lpstr>
      </vt:variant>
      <vt:variant>
        <vt:i4>25</vt:i4>
      </vt:variant>
    </vt:vector>
  </HeadingPairs>
  <TitlesOfParts>
    <vt:vector size="50" baseType="lpstr">
      <vt:lpstr>01</vt:lpstr>
      <vt:lpstr>02</vt:lpstr>
      <vt:lpstr>021</vt:lpstr>
      <vt:lpstr>03</vt:lpstr>
      <vt:lpstr>04</vt:lpstr>
      <vt:lpstr>05</vt:lpstr>
      <vt:lpstr>06</vt:lpstr>
      <vt:lpstr>061</vt:lpstr>
      <vt:lpstr>062</vt:lpstr>
      <vt:lpstr>063</vt:lpstr>
      <vt:lpstr>064</vt:lpstr>
      <vt:lpstr>065</vt:lpstr>
      <vt:lpstr>07</vt:lpstr>
      <vt:lpstr>08</vt:lpstr>
      <vt:lpstr>09</vt:lpstr>
      <vt:lpstr>T01</vt:lpstr>
      <vt:lpstr>T02</vt:lpstr>
      <vt:lpstr>T03</vt:lpstr>
      <vt:lpstr>T04</vt:lpstr>
      <vt:lpstr>T05</vt:lpstr>
      <vt:lpstr>T061</vt:lpstr>
      <vt:lpstr>T062</vt:lpstr>
      <vt:lpstr>T063</vt:lpstr>
      <vt:lpstr>T07</vt:lpstr>
      <vt:lpstr>T08</vt:lpstr>
      <vt:lpstr>'01'!Nyomtatási_terület</vt:lpstr>
      <vt:lpstr>'02'!Nyomtatási_terület</vt:lpstr>
      <vt:lpstr>'021'!Nyomtatási_terület</vt:lpstr>
      <vt:lpstr>'03'!Nyomtatási_terület</vt:lpstr>
      <vt:lpstr>'04'!Nyomtatási_terület</vt:lpstr>
      <vt:lpstr>'05'!Nyomtatási_terület</vt:lpstr>
      <vt:lpstr>'06'!Nyomtatási_terület</vt:lpstr>
      <vt:lpstr>'061'!Nyomtatási_terület</vt:lpstr>
      <vt:lpstr>'062'!Nyomtatási_terület</vt:lpstr>
      <vt:lpstr>'063'!Nyomtatási_terület</vt:lpstr>
      <vt:lpstr>'064'!Nyomtatási_terület</vt:lpstr>
      <vt:lpstr>'065'!Nyomtatási_terület</vt:lpstr>
      <vt:lpstr>'07'!Nyomtatási_terület</vt:lpstr>
      <vt:lpstr>'08'!Nyomtatási_terület</vt:lpstr>
      <vt:lpstr>'09'!Nyomtatási_terület</vt:lpstr>
      <vt:lpstr>'T01'!Nyomtatási_terület</vt:lpstr>
      <vt:lpstr>'T02'!Nyomtatási_terület</vt:lpstr>
      <vt:lpstr>'T03'!Nyomtatási_terület</vt:lpstr>
      <vt:lpstr>'T04'!Nyomtatási_terület</vt:lpstr>
      <vt:lpstr>'T05'!Nyomtatási_terület</vt:lpstr>
      <vt:lpstr>'T061'!Nyomtatási_terület</vt:lpstr>
      <vt:lpstr>'T062'!Nyomtatási_terület</vt:lpstr>
      <vt:lpstr>'T063'!Nyomtatási_terület</vt:lpstr>
      <vt:lpstr>'T07'!Nyomtatási_terület</vt:lpstr>
      <vt:lpstr>'T08'!Nyomtatási_terület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Anikó Fazekas</dc:creator>
  <cp:lastModifiedBy>Anikó Fazekas</cp:lastModifiedBy>
  <cp:lastPrinted>2025-05-14T13:27:13Z</cp:lastPrinted>
  <dcterms:created xsi:type="dcterms:W3CDTF">2025-05-14T12:12:47Z</dcterms:created>
  <dcterms:modified xsi:type="dcterms:W3CDTF">2025-05-16T08:09:46Z</dcterms:modified>
</cp:coreProperties>
</file>